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APP\"/>
    </mc:Choice>
  </mc:AlternateContent>
  <xr:revisionPtr revIDLastSave="0" documentId="13_ncr:1_{11191D6E-228A-4C84-8D06-DAE983476F29}" xr6:coauthVersionLast="47" xr6:coauthVersionMax="47" xr10:uidLastSave="{00000000-0000-0000-0000-000000000000}"/>
  <bookViews>
    <workbookView xWindow="-120" yWindow="-120" windowWidth="29040" windowHeight="15840" xr2:uid="{20F6C38D-0A30-4511-AD70-72814DB5AF81}"/>
  </bookViews>
  <sheets>
    <sheet name="APP 2025 " sheetId="3" r:id="rId1"/>
    <sheet name="Sheet1" sheetId="4" r:id="rId2"/>
  </sheets>
  <definedNames>
    <definedName name="_xlnm.Print_Area" localSheetId="0">'APP 2025 '!$A$1:$N$577</definedName>
    <definedName name="_xlnm.Print_Titles" localSheetId="0">'APP 2025 '!$1:$1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41" i="3" l="1"/>
  <c r="M348" i="3"/>
  <c r="L47" i="3"/>
  <c r="K47" i="3"/>
  <c r="K64" i="3"/>
  <c r="L158" i="3"/>
  <c r="K158" i="3"/>
  <c r="M193" i="3"/>
  <c r="K193" i="3"/>
  <c r="M345" i="3"/>
  <c r="L310" i="3"/>
  <c r="K310" i="3"/>
  <c r="O547" i="3"/>
  <c r="K491" i="3"/>
  <c r="K482" i="3"/>
  <c r="K452" i="3"/>
  <c r="L441" i="3"/>
  <c r="L445" i="3"/>
  <c r="L490" i="3"/>
  <c r="L533" i="3"/>
  <c r="L539" i="3"/>
  <c r="L224" i="3"/>
  <c r="K500" i="3"/>
  <c r="L499" i="3"/>
  <c r="I15" i="4"/>
  <c r="I14" i="4"/>
  <c r="K537" i="3"/>
  <c r="K534" i="3"/>
  <c r="K438" i="3"/>
  <c r="L438" i="3" s="1"/>
  <c r="K374" i="3"/>
  <c r="L373" i="3"/>
  <c r="F36" i="4"/>
  <c r="K228" i="3"/>
  <c r="K240" i="3"/>
  <c r="L239" i="3"/>
  <c r="K306" i="3"/>
  <c r="K309" i="3"/>
  <c r="L308" i="3"/>
  <c r="K300" i="3"/>
  <c r="L299" i="3"/>
  <c r="K288" i="3"/>
  <c r="K237" i="3"/>
  <c r="K223" i="3"/>
  <c r="B27" i="4"/>
  <c r="B15" i="4"/>
  <c r="C35" i="4"/>
  <c r="A28" i="4"/>
  <c r="K218" i="3"/>
  <c r="K219" i="3" s="1"/>
  <c r="L150" i="3"/>
  <c r="K151" i="3"/>
  <c r="K105" i="3"/>
  <c r="L104" i="3"/>
  <c r="K102" i="3"/>
  <c r="L101" i="3"/>
  <c r="K86" i="3"/>
  <c r="K85" i="3"/>
  <c r="K69" i="3"/>
  <c r="L69" i="3" s="1"/>
  <c r="K67" i="3"/>
  <c r="L28" i="3"/>
  <c r="K29" i="3"/>
  <c r="K18" i="3"/>
  <c r="L12" i="3"/>
  <c r="K12" i="3"/>
  <c r="K16" i="3" s="1"/>
  <c r="L227" i="3"/>
  <c r="O541" i="3" l="1"/>
  <c r="K225" i="3"/>
  <c r="K221" i="3"/>
  <c r="K70" i="3"/>
  <c r="K87" i="3"/>
  <c r="L67" i="3"/>
  <c r="K216" i="3"/>
  <c r="K192" i="3" l="1"/>
  <c r="M191" i="3"/>
  <c r="K189" i="3"/>
  <c r="M188" i="3"/>
  <c r="K186" i="3"/>
  <c r="M185" i="3"/>
  <c r="K183" i="3"/>
  <c r="M182" i="3"/>
  <c r="K180" i="3"/>
  <c r="M179" i="3"/>
  <c r="K177" i="3"/>
  <c r="M176" i="3"/>
  <c r="K174" i="3"/>
  <c r="M173" i="3"/>
  <c r="K171" i="3"/>
  <c r="M170" i="3"/>
  <c r="K168" i="3"/>
  <c r="M167" i="3"/>
  <c r="K165" i="3"/>
  <c r="M164" i="3"/>
  <c r="K108" i="3" l="1"/>
  <c r="K154" i="3"/>
  <c r="K148" i="3"/>
  <c r="K145" i="3"/>
  <c r="K121" i="3"/>
  <c r="L242" i="3" l="1"/>
  <c r="L206" i="3"/>
  <c r="K348" i="3"/>
  <c r="I546" i="3" s="1"/>
  <c r="I548" i="3" s="1"/>
  <c r="L197" i="3"/>
  <c r="K422" i="3"/>
  <c r="L421" i="3"/>
  <c r="K419" i="3"/>
  <c r="L418" i="3"/>
  <c r="K416" i="3"/>
  <c r="L415" i="3"/>
  <c r="K410" i="3"/>
  <c r="L409" i="3"/>
  <c r="K407" i="3"/>
  <c r="L406" i="3"/>
  <c r="K404" i="3"/>
  <c r="L403" i="3"/>
  <c r="K401" i="3"/>
  <c r="L400" i="3"/>
  <c r="K398" i="3"/>
  <c r="L396" i="3"/>
  <c r="K394" i="3"/>
  <c r="L393" i="3"/>
  <c r="K391" i="3"/>
  <c r="L390" i="3"/>
  <c r="K388" i="3"/>
  <c r="L387" i="3"/>
  <c r="K385" i="3"/>
  <c r="L384" i="3"/>
  <c r="K382" i="3"/>
  <c r="L381" i="3"/>
  <c r="L380" i="3"/>
  <c r="K377" i="3"/>
  <c r="K378" i="3" s="1"/>
  <c r="L376" i="3"/>
  <c r="K371" i="3"/>
  <c r="L370" i="3"/>
  <c r="K368" i="3"/>
  <c r="L367" i="3"/>
  <c r="K365" i="3"/>
  <c r="L364" i="3"/>
  <c r="K362" i="3"/>
  <c r="L361" i="3"/>
  <c r="L360" i="3"/>
  <c r="L359" i="3"/>
  <c r="K357" i="3"/>
  <c r="L356" i="3"/>
  <c r="K354" i="3"/>
  <c r="L351" i="3"/>
  <c r="M347" i="3"/>
  <c r="K344" i="3"/>
  <c r="M343" i="3"/>
  <c r="K341" i="3"/>
  <c r="M340" i="3"/>
  <c r="K338" i="3"/>
  <c r="M337" i="3"/>
  <c r="K335" i="3"/>
  <c r="M334" i="3"/>
  <c r="K332" i="3"/>
  <c r="M331" i="3"/>
  <c r="K328" i="3"/>
  <c r="M328" i="3" s="1"/>
  <c r="K326" i="3"/>
  <c r="M325" i="3"/>
  <c r="K322" i="3"/>
  <c r="K323" i="3" s="1"/>
  <c r="M320" i="3"/>
  <c r="K318" i="3"/>
  <c r="M317" i="3"/>
  <c r="M316" i="3"/>
  <c r="K423" i="3" l="1"/>
  <c r="L423" i="3" s="1"/>
  <c r="L377" i="3"/>
  <c r="K329" i="3"/>
  <c r="K345" i="3" s="1"/>
  <c r="D546" i="3" s="1"/>
  <c r="M322" i="3"/>
  <c r="G546" i="3" l="1"/>
  <c r="L536" i="3"/>
  <c r="K531" i="3"/>
  <c r="L530" i="3"/>
  <c r="K528" i="3"/>
  <c r="L527" i="3"/>
  <c r="K525" i="3"/>
  <c r="L524" i="3"/>
  <c r="K522" i="3"/>
  <c r="L521" i="3"/>
  <c r="K519" i="3"/>
  <c r="L518" i="3"/>
  <c r="K516" i="3"/>
  <c r="L515" i="3"/>
  <c r="K513" i="3"/>
  <c r="L512" i="3"/>
  <c r="K510" i="3"/>
  <c r="L508" i="3"/>
  <c r="L505" i="3"/>
  <c r="L502" i="3"/>
  <c r="L496" i="3"/>
  <c r="L493" i="3"/>
  <c r="L487" i="3"/>
  <c r="K485" i="3"/>
  <c r="L484" i="3"/>
  <c r="L481" i="3"/>
  <c r="L480" i="3"/>
  <c r="K478" i="3"/>
  <c r="L477" i="3"/>
  <c r="K475" i="3"/>
  <c r="L474" i="3"/>
  <c r="K472" i="3"/>
  <c r="L471" i="3"/>
  <c r="L470" i="3"/>
  <c r="K468" i="3"/>
  <c r="L467" i="3"/>
  <c r="K465" i="3"/>
  <c r="L464" i="3"/>
  <c r="K462" i="3"/>
  <c r="L461" i="3"/>
  <c r="L460" i="3"/>
  <c r="K458" i="3"/>
  <c r="L457" i="3"/>
  <c r="K455" i="3"/>
  <c r="L454" i="3"/>
  <c r="L451" i="3"/>
  <c r="K449" i="3"/>
  <c r="L448" i="3"/>
  <c r="K446" i="3"/>
  <c r="L444" i="3"/>
  <c r="K442" i="3"/>
  <c r="K541" i="3" s="1"/>
  <c r="G547" i="3" s="1"/>
  <c r="K434" i="3"/>
  <c r="M433" i="3"/>
  <c r="K430" i="3"/>
  <c r="M429" i="3"/>
  <c r="L287" i="3"/>
  <c r="K276" i="3"/>
  <c r="L278" i="3"/>
  <c r="L275" i="3"/>
  <c r="L266" i="3"/>
  <c r="K255" i="3"/>
  <c r="L254" i="3"/>
  <c r="L251" i="3"/>
  <c r="K243" i="3"/>
  <c r="L219" i="3"/>
  <c r="L214" i="3"/>
  <c r="L215" i="3"/>
  <c r="K201" i="3"/>
  <c r="L284" i="3"/>
  <c r="K285" i="3"/>
  <c r="K270" i="3"/>
  <c r="L269" i="3"/>
  <c r="K136" i="3"/>
  <c r="L85" i="3"/>
  <c r="K96" i="3"/>
  <c r="L95" i="3"/>
  <c r="K83" i="3"/>
  <c r="L82" i="3"/>
  <c r="K57" i="3"/>
  <c r="M56" i="3"/>
  <c r="K6" i="3"/>
  <c r="L34" i="3"/>
  <c r="L37" i="3"/>
  <c r="K42" i="3"/>
  <c r="K35" i="3"/>
  <c r="K32" i="3"/>
  <c r="O472" i="3" l="1"/>
  <c r="K435" i="3"/>
  <c r="D547" i="3" s="1"/>
  <c r="O506" i="3"/>
  <c r="M435" i="3"/>
  <c r="L19" i="3"/>
  <c r="L25" i="3"/>
  <c r="K26" i="3"/>
  <c r="L305" i="3"/>
  <c r="K303" i="3"/>
  <c r="L302" i="3"/>
  <c r="K297" i="3"/>
  <c r="L296" i="3"/>
  <c r="K294" i="3"/>
  <c r="L293" i="3"/>
  <c r="K291" i="3"/>
  <c r="L290" i="3"/>
  <c r="K282" i="3"/>
  <c r="L281" i="3"/>
  <c r="K279" i="3"/>
  <c r="K273" i="3"/>
  <c r="L272" i="3"/>
  <c r="K267" i="3"/>
  <c r="K264" i="3"/>
  <c r="L263" i="3"/>
  <c r="K261" i="3"/>
  <c r="L260" i="3"/>
  <c r="K258" i="3"/>
  <c r="L257" i="3"/>
  <c r="K252" i="3"/>
  <c r="K249" i="3"/>
  <c r="L248" i="3"/>
  <c r="K246" i="3"/>
  <c r="L245" i="3"/>
  <c r="L236" i="3"/>
  <c r="K234" i="3"/>
  <c r="L233" i="3"/>
  <c r="K231" i="3"/>
  <c r="L230" i="3"/>
  <c r="L223" i="3"/>
  <c r="L218" i="3"/>
  <c r="K212" i="3"/>
  <c r="L211" i="3"/>
  <c r="K209" i="3"/>
  <c r="K204" i="3"/>
  <c r="L203" i="3"/>
  <c r="K157" i="3"/>
  <c r="L156" i="3"/>
  <c r="K142" i="3"/>
  <c r="L141" i="3"/>
  <c r="K139" i="3"/>
  <c r="L138" i="3"/>
  <c r="L135" i="3"/>
  <c r="K133" i="3"/>
  <c r="L132" i="3"/>
  <c r="K130" i="3"/>
  <c r="L129" i="3"/>
  <c r="K127" i="3"/>
  <c r="L126" i="3"/>
  <c r="K124" i="3"/>
  <c r="L123" i="3"/>
  <c r="L120" i="3"/>
  <c r="K117" i="3"/>
  <c r="L116" i="3"/>
  <c r="K114" i="3"/>
  <c r="L113" i="3"/>
  <c r="K111" i="3"/>
  <c r="L110" i="3"/>
  <c r="K99" i="3"/>
  <c r="L98" i="3"/>
  <c r="K93" i="3"/>
  <c r="L92" i="3"/>
  <c r="K90" i="3"/>
  <c r="L89" i="3"/>
  <c r="L86" i="3"/>
  <c r="K80" i="3"/>
  <c r="L79" i="3"/>
  <c r="K77" i="3"/>
  <c r="L76" i="3"/>
  <c r="K74" i="3"/>
  <c r="L73" i="3"/>
  <c r="L72" i="3"/>
  <c r="K63" i="3"/>
  <c r="M62" i="3"/>
  <c r="K60" i="3"/>
  <c r="M59" i="3"/>
  <c r="K54" i="3"/>
  <c r="M53" i="3"/>
  <c r="K46" i="3"/>
  <c r="L45" i="3"/>
  <c r="L44" i="3"/>
  <c r="L31" i="3"/>
  <c r="K23" i="3"/>
  <c r="K20" i="3"/>
  <c r="L18" i="3"/>
  <c r="K10" i="3"/>
  <c r="L9" i="3"/>
  <c r="G545" i="3" l="1"/>
  <c r="G548" i="3" s="1"/>
  <c r="G544" i="3"/>
  <c r="D545" i="3"/>
  <c r="M64" i="3"/>
  <c r="D544" i="3"/>
  <c r="L22" i="3"/>
  <c r="G543" i="3" l="1"/>
  <c r="D548" i="3"/>
</calcChain>
</file>

<file path=xl/sharedStrings.xml><?xml version="1.0" encoding="utf-8"?>
<sst xmlns="http://schemas.openxmlformats.org/spreadsheetml/2006/main" count="2160" uniqueCount="497">
  <si>
    <t>Code (PAP)</t>
  </si>
  <si>
    <t>Procurement     Program/Project</t>
  </si>
  <si>
    <t>PMO/ End-User</t>
  </si>
  <si>
    <t>Is this an Early Procurement Activity?  (Yes/No)</t>
  </si>
  <si>
    <t>Mode of Procurement</t>
  </si>
  <si>
    <t>Schedule for Each Procurement Activity</t>
  </si>
  <si>
    <t>Source of Funds</t>
  </si>
  <si>
    <t>Estimated Budget (PhP)</t>
  </si>
  <si>
    <t>Remarks                                                                        (brief description of Program/      Project)</t>
  </si>
  <si>
    <t>Ads/Post of IB/REI</t>
  </si>
  <si>
    <t>Sub/ Open of Bids</t>
  </si>
  <si>
    <t>Notice of Award</t>
  </si>
  <si>
    <t>Contract Signing</t>
  </si>
  <si>
    <t>Total</t>
  </si>
  <si>
    <t>MOOE</t>
  </si>
  <si>
    <t>CO</t>
  </si>
  <si>
    <t>COMMERCIAL SECTION</t>
  </si>
  <si>
    <t>I.</t>
  </si>
  <si>
    <t>CAPITALIZED EXPENDITURES</t>
  </si>
  <si>
    <t>1-06-05-030</t>
  </si>
  <si>
    <t>Commercial  Personnel</t>
  </si>
  <si>
    <t>NO</t>
  </si>
  <si>
    <t>Shopping</t>
  </si>
  <si>
    <t>As the need arises</t>
  </si>
  <si>
    <t>N/A</t>
  </si>
  <si>
    <t>Corporate Budget</t>
  </si>
  <si>
    <t>SUB-TOTAL</t>
  </si>
  <si>
    <t>Motor Vehicles</t>
  </si>
  <si>
    <t>SVP</t>
  </si>
  <si>
    <t>TOTAL</t>
  </si>
  <si>
    <t>II.</t>
  </si>
  <si>
    <t>OPERATION EXPENDITURES</t>
  </si>
  <si>
    <t>5-02-03-080</t>
  </si>
  <si>
    <t>5-02-03-090</t>
  </si>
  <si>
    <t>Fuel, Oil &amp; Lubricants</t>
  </si>
  <si>
    <t xml:space="preserve">Gasoline and Oil (for 11 units of motorcycle) </t>
  </si>
  <si>
    <t>5-02-03-010</t>
  </si>
  <si>
    <t>Office Supplies Expenses</t>
  </si>
  <si>
    <t>Every Quarter</t>
  </si>
  <si>
    <t>5-02-03-210-03</t>
  </si>
  <si>
    <t>Semi-Expendable-Information, Communication &amp; Technology Equipment</t>
  </si>
  <si>
    <t>SVP/ Direct Contracting</t>
  </si>
  <si>
    <t>5-02-03-210-07</t>
  </si>
  <si>
    <t>Semi-Expendable-Communication Equipment</t>
  </si>
  <si>
    <t>5-02-03-210-16</t>
  </si>
  <si>
    <t>Semi-Expendable-Tools, Shops &amp; Garage</t>
  </si>
  <si>
    <t>5-02-03-220</t>
  </si>
  <si>
    <t>5-02-03-990</t>
  </si>
  <si>
    <t>Other Supplies and Material Expenses</t>
  </si>
  <si>
    <t>Direct Contracting</t>
  </si>
  <si>
    <t>5-02-05-020-1</t>
  </si>
  <si>
    <t>Telephone Expenses-Mobile</t>
  </si>
  <si>
    <t>5-02-13-050-3</t>
  </si>
  <si>
    <t>5-02-13-060-01</t>
  </si>
  <si>
    <t>R&amp;M-Transportation Equipment-Motor Vehicles</t>
  </si>
  <si>
    <t>Emission test for 10 motorcycles</t>
  </si>
  <si>
    <t>MANAGEMENT SERVICES SECTION</t>
  </si>
  <si>
    <t>1-06-05-020</t>
  </si>
  <si>
    <t>Office Equipment</t>
  </si>
  <si>
    <t>Management Personnel</t>
  </si>
  <si>
    <t>1-08-01-020</t>
  </si>
  <si>
    <t>Computer Software</t>
  </si>
  <si>
    <t>Public Bidding</t>
  </si>
  <si>
    <t>1-08-01-030</t>
  </si>
  <si>
    <t>Websites</t>
  </si>
  <si>
    <t>Website Hosting and upgrading</t>
  </si>
  <si>
    <t>Other Supplies and Materials Expense</t>
  </si>
  <si>
    <t>Fuel, Oil and Lubricants Expenses</t>
  </si>
  <si>
    <t>Semi-expendable (office equipment)</t>
  </si>
  <si>
    <t>5-02-04-990-01</t>
  </si>
  <si>
    <t>5-02-04-990-02</t>
  </si>
  <si>
    <t>5-02-05-020-01</t>
  </si>
  <si>
    <t>5-02-12-990</t>
  </si>
  <si>
    <t>Other General Services Expenses</t>
  </si>
  <si>
    <t>R&amp;M - Transportation equipment</t>
  </si>
  <si>
    <t>5-02-13-050-02</t>
  </si>
  <si>
    <t>R&amp;M Machinery and Equipment.-Office Equipment</t>
  </si>
  <si>
    <t>5-02-13-050-03</t>
  </si>
  <si>
    <t xml:space="preserve">R&amp;M - Info. and Communication Technology </t>
  </si>
  <si>
    <t>5-02-13-050-07</t>
  </si>
  <si>
    <t>R&amp;M Communication Equipment</t>
  </si>
  <si>
    <t>5-02-13-210-02</t>
  </si>
  <si>
    <t>R&amp;M Semi-Expendable -Office Equipment</t>
  </si>
  <si>
    <t>5-02-13-210-07</t>
  </si>
  <si>
    <t>R&amp;M Semi-Expendable -Comm. Equipment</t>
  </si>
  <si>
    <t>5-02-13-220-01</t>
  </si>
  <si>
    <t>R&amp;M Semi-Expendable -Furniture &amp; Fixtures</t>
  </si>
  <si>
    <t>5-02-99-010</t>
  </si>
  <si>
    <t>Advertising, Promotional and Marketing Expenses</t>
  </si>
  <si>
    <t>5-02-99-020</t>
  </si>
  <si>
    <t>Printing and Publication Expenses</t>
  </si>
  <si>
    <t>5-02-99-030</t>
  </si>
  <si>
    <t>Representation Expenses</t>
  </si>
  <si>
    <t>5-02-99-040</t>
  </si>
  <si>
    <t>5-02-99-990</t>
  </si>
  <si>
    <t>Other Maint. &amp; Operating Expenses</t>
  </si>
  <si>
    <t>QUALITY WATER PRODUCTION SECTION</t>
  </si>
  <si>
    <t>Production Personnel</t>
  </si>
  <si>
    <t>1-06-03-110-12</t>
  </si>
  <si>
    <t>Meters</t>
  </si>
  <si>
    <t>SVP/Direct Contracting</t>
  </si>
  <si>
    <t>1-06-03-110-05</t>
  </si>
  <si>
    <t>Supply Mains</t>
  </si>
  <si>
    <t>1-06-03-110-01-03</t>
  </si>
  <si>
    <t>Collecting and Impounding</t>
  </si>
  <si>
    <t>Shopping/ SVP/ Direct Contracting</t>
  </si>
  <si>
    <t>1-06-03-110-08-03</t>
  </si>
  <si>
    <t>Reservoirs and Tanks</t>
  </si>
  <si>
    <t>1-06-03-110-14</t>
  </si>
  <si>
    <t>Hydrants</t>
  </si>
  <si>
    <t>1-06-04-990</t>
  </si>
  <si>
    <t>Other Structures</t>
  </si>
  <si>
    <t>Laboratory Equipment</t>
  </si>
  <si>
    <t>Water Treatment Equipment</t>
  </si>
  <si>
    <t>05-02-03-010</t>
  </si>
  <si>
    <t>Office Supplies</t>
  </si>
  <si>
    <t>Production  Personnel</t>
  </si>
  <si>
    <t>Non-Accountable Forms Expenses</t>
  </si>
  <si>
    <t>Medical, Dental and Lab. Supply Expenses</t>
  </si>
  <si>
    <t>5-02-03-130</t>
  </si>
  <si>
    <t>Chemical &amp; Filtering Supplies Expenses</t>
  </si>
  <si>
    <t>Chlorine Gas Cylinder and Argon Gas Tank</t>
  </si>
  <si>
    <t>Other Supplies &amp; Materials Expenses</t>
  </si>
  <si>
    <t>5-02-04-990-03</t>
  </si>
  <si>
    <t>Utility Expenses - Cleaning Materials</t>
  </si>
  <si>
    <t>5-02-05-10</t>
  </si>
  <si>
    <t>Communication Expenses - Postage &amp; Courier Expenses</t>
  </si>
  <si>
    <t>5-02-05-020</t>
  </si>
  <si>
    <t>Communication Expenses - Telephone Expenses</t>
  </si>
  <si>
    <t>Other General Services</t>
  </si>
  <si>
    <t>5-02-13-020</t>
  </si>
  <si>
    <t>R&amp;M - Land Improvements</t>
  </si>
  <si>
    <t>5-02-13-030-11-01</t>
  </si>
  <si>
    <t>R&amp;M - Supply Mains</t>
  </si>
  <si>
    <t>5-02-13-030-11-04</t>
  </si>
  <si>
    <t>R&amp;M - Meters</t>
  </si>
  <si>
    <t>Direct Contracting/SVP</t>
  </si>
  <si>
    <t>5-02-13-030-11-05</t>
  </si>
  <si>
    <t>R&amp;M - Hydrants</t>
  </si>
  <si>
    <t>5-02-13-030-11-07</t>
  </si>
  <si>
    <t>R &amp; M Collecting and Impounding</t>
  </si>
  <si>
    <t>5-02-13-030-11-08</t>
  </si>
  <si>
    <t>R &amp; M Reservoirs and Tanks</t>
  </si>
  <si>
    <t>R&amp;M - Power Supply System</t>
  </si>
  <si>
    <t>SVP/ Negotiated</t>
  </si>
  <si>
    <t>5-02-13-040-08</t>
  </si>
  <si>
    <t>R &amp; M Source of Supply Plant Structures &amp; Improvements</t>
  </si>
  <si>
    <t>5-02-13-040-09</t>
  </si>
  <si>
    <t>R &amp; M Water Treatment Structures &amp; Improvemements</t>
  </si>
  <si>
    <t>5-02-13-040-99</t>
  </si>
  <si>
    <t xml:space="preserve">R &amp; M Other Structures </t>
  </si>
  <si>
    <t>R &amp; M ICT</t>
  </si>
  <si>
    <t>5-02-13-050-16</t>
  </si>
  <si>
    <t>R&amp;M - Laboratory Equipment</t>
  </si>
  <si>
    <t>5-02-13-050-18</t>
  </si>
  <si>
    <t>R&amp;M - Water Treatment  Equipment</t>
  </si>
  <si>
    <t>R &amp; M Transportation Equipment</t>
  </si>
  <si>
    <t>5-02-13-050-19</t>
  </si>
  <si>
    <t>5-02-03-210-15</t>
  </si>
  <si>
    <t>Transportation &amp; Delivery Expenses</t>
  </si>
  <si>
    <t>5-02-05-99-050</t>
  </si>
  <si>
    <t>Rent</t>
  </si>
  <si>
    <t>Rental Services for Heavy Equipment</t>
  </si>
  <si>
    <t xml:space="preserve">WATER FACILITIES AND CONSTRUCTION MAINTENANCE SECTION </t>
  </si>
  <si>
    <t>1-06-03-110-09-03</t>
  </si>
  <si>
    <t>Transmission Distribution Mains</t>
  </si>
  <si>
    <t>Engineering Personnel</t>
  </si>
  <si>
    <t>1-06-03-110-11</t>
  </si>
  <si>
    <t>Services Connection</t>
  </si>
  <si>
    <t>1-06-03-110-15</t>
  </si>
  <si>
    <t>Other Transmission And Distribution Mains</t>
  </si>
  <si>
    <t>Building &amp; Other Structure - Other Structures</t>
  </si>
  <si>
    <t>1-06-05-080</t>
  </si>
  <si>
    <t>Construction and Heavy Equipment</t>
  </si>
  <si>
    <t>1-06-98-990-08</t>
  </si>
  <si>
    <t>Tools, Shops &amp; Garage Equipment</t>
  </si>
  <si>
    <t>VPN Subscription</t>
  </si>
  <si>
    <t xml:space="preserve">Fuel, Oil &amp; Lubricants </t>
  </si>
  <si>
    <t>Other Supplies and Material Expense</t>
  </si>
  <si>
    <t xml:space="preserve">Cellcard Load </t>
  </si>
  <si>
    <t>5-02-09-010-09</t>
  </si>
  <si>
    <t>Transmission Distribution- Engineering Expenses</t>
  </si>
  <si>
    <t>5-02-13-030-11-02</t>
  </si>
  <si>
    <t>R &amp; M - Transmission &amp; Distribution Mains</t>
  </si>
  <si>
    <t>5-02-13-030-11-03</t>
  </si>
  <si>
    <t>R&amp;M-Services</t>
  </si>
  <si>
    <t>Various Sizes (Compound Valve, SF &amp; DF Brass Coupling)</t>
  </si>
  <si>
    <t>R&amp;M-Machinery &amp; Equipment- Information and Communication Technology Equipment</t>
  </si>
  <si>
    <t>5-02-13-050-08</t>
  </si>
  <si>
    <t>R&amp;M-Machinery and Equipment - Construction and Heavy Equipment</t>
  </si>
  <si>
    <t>5-02-13-230</t>
  </si>
  <si>
    <t>R&amp;M - Technical &amp; Scientific Equipment</t>
  </si>
  <si>
    <t>R&amp;M-Transportation Equipment - Motor Vehicles</t>
  </si>
  <si>
    <t>R&amp;M-Tools, Shops and Garage Equipment</t>
  </si>
  <si>
    <t>5-02-13-210-16</t>
  </si>
  <si>
    <t>R &amp; M - Semi Expendables - Machinery and Equipment- Tools, Shops &amp; Garage</t>
  </si>
  <si>
    <t>5-02-03-210-02</t>
  </si>
  <si>
    <t>Semi Expendables - Machinery and Equipment Expenses - Information and Communication Technology Equipment</t>
  </si>
  <si>
    <t>Semi Expendables - Machinery and Equipment Expenses - Tools, Shops and Garage</t>
  </si>
  <si>
    <t>Heavy Equipment Rental and other Rental Services</t>
  </si>
  <si>
    <t>ADMINISTRATIVE AND FINANCE SECTION</t>
  </si>
  <si>
    <t>Machinery &amp; Equipment -Office Equipment</t>
  </si>
  <si>
    <t>Admin Personnel</t>
  </si>
  <si>
    <t>1-06-98-022</t>
  </si>
  <si>
    <t>Office Supplies Expense</t>
  </si>
  <si>
    <t>5-02-03-020</t>
  </si>
  <si>
    <t>Accountable Forms Expenses</t>
  </si>
  <si>
    <t>5-02-03-030</t>
  </si>
  <si>
    <t>Medical , Dental and Laboratory supplies Expenses</t>
  </si>
  <si>
    <t>SVP/ Emergency Cases</t>
  </si>
  <si>
    <t>Fuel, Oil and Lubricants</t>
  </si>
  <si>
    <t>Semi- Expendable Machinery and Equipment -Office Equipment</t>
  </si>
  <si>
    <t>Semi- Expendable Machinery and Equipment -Information &amp; Communication Technology</t>
  </si>
  <si>
    <t>Semi Expendable -Tools, Shops &amp; Garage</t>
  </si>
  <si>
    <t>Semi-expandable Furniture, Fixtures and Book Expense</t>
  </si>
  <si>
    <t>Other Utility Expenses -  Toiletries</t>
  </si>
  <si>
    <t>Other Utility Expenses -   Kitchen utensils</t>
  </si>
  <si>
    <t>Other Utility Expenses -   Cleaning Materials</t>
  </si>
  <si>
    <t>5-02-05-010</t>
  </si>
  <si>
    <t>Postage and Courier Services</t>
  </si>
  <si>
    <t>Mobile</t>
  </si>
  <si>
    <t>Mobile Load for DMC's, Admin, Procurement &amp; HR Unit</t>
  </si>
  <si>
    <t>5-02-12-030</t>
  </si>
  <si>
    <t>Security Services</t>
  </si>
  <si>
    <t>5-02-13-040-01</t>
  </si>
  <si>
    <t>R &amp; M - Building</t>
  </si>
  <si>
    <t>SVP / Direct Contracting</t>
  </si>
  <si>
    <t>5-02-13-990-08</t>
  </si>
  <si>
    <t>Repair &amp; Maintenance of Tools, Shops and Garage</t>
  </si>
  <si>
    <t>R &amp; M - Office Equipment</t>
  </si>
  <si>
    <t>Various materials and labor for reapair and maintenance of office equipment</t>
  </si>
  <si>
    <t>Shopping / SVP</t>
  </si>
  <si>
    <t>R &amp; M - Information &amp; Communication Technology Equipment</t>
  </si>
  <si>
    <t>SVP/ Shopping</t>
  </si>
  <si>
    <t>R &amp; M - Transportation Equipment</t>
  </si>
  <si>
    <t>Various materials and labor for repair &amp; maintenance of Hyundai and Motorcycles</t>
  </si>
  <si>
    <t xml:space="preserve">SVP/ Direct Contracting  </t>
  </si>
  <si>
    <t xml:space="preserve">SVP </t>
  </si>
  <si>
    <t>Transportation and Delivery Expenses</t>
  </si>
  <si>
    <t>Handling Cost for delivery of Purchase Materials</t>
  </si>
  <si>
    <t>5-02-99-050</t>
  </si>
  <si>
    <t>Parking Area &amp; Miscellaneous Rentals</t>
  </si>
  <si>
    <t>5-02-99-180</t>
  </si>
  <si>
    <t>Major Events and Convention Expenses</t>
  </si>
  <si>
    <t>5-02-06-010</t>
  </si>
  <si>
    <t>Awards/Rewards Expenses</t>
  </si>
  <si>
    <t>SVP/Shopping</t>
  </si>
  <si>
    <t>SUMMARY</t>
  </si>
  <si>
    <t>CAPEX 
TOTAL BUDGET</t>
  </si>
  <si>
    <t>OPEX                                        TOTAL BUDGET</t>
  </si>
  <si>
    <t>PROPOSED PROJECT AVAILMENT</t>
  </si>
  <si>
    <t>Commerial Section</t>
  </si>
  <si>
    <t>-</t>
  </si>
  <si>
    <t>Management Section</t>
  </si>
  <si>
    <t xml:space="preserve">Quality Water Production Section </t>
  </si>
  <si>
    <t>Engineering Section</t>
  </si>
  <si>
    <t>Administrative and Finance Section</t>
  </si>
  <si>
    <t>Approved by:</t>
  </si>
  <si>
    <t>Noted by:</t>
  </si>
  <si>
    <t>Fuel, Oil and Lubricants for Vehicles &amp; Equipment</t>
  </si>
  <si>
    <t>5-02-13-030-15</t>
  </si>
  <si>
    <t>Repair and maintenance of computers (labor and materials),printers, UPS and AVR including parts (labor and materials)</t>
  </si>
  <si>
    <t>5-02-03-13-210-03</t>
  </si>
  <si>
    <t>Semi-Expandable- Tools, Shops &amp; Garage</t>
  </si>
  <si>
    <t>Mobile Load Expense for Commercial Personnel at 15 Total Personnel</t>
  </si>
  <si>
    <t>R&amp;M-Machinery &amp; Equioment- Information and Communication Technology Equipment</t>
  </si>
  <si>
    <t>Computer Maintenance for 5 units - (replacement parts &amp; accessories)</t>
  </si>
  <si>
    <t>Meter Reading Gadget maintenance for 5 units (parts &amp; accessories)</t>
  </si>
  <si>
    <t>Maintenance for Meter Reading Printers</t>
  </si>
  <si>
    <t>Android Gadget Maintenance (parts &amp; accessories)</t>
  </si>
  <si>
    <t>Maintenance for 3 units Desktop Computer Printers</t>
  </si>
  <si>
    <t>Information , Communication &amp; Technology Equipment</t>
  </si>
  <si>
    <t>Microsoft office 365 (license subscription per year</t>
  </si>
  <si>
    <t>Semi-expendable (Furniture, fixture, etc.)</t>
  </si>
  <si>
    <t>Ring binding</t>
  </si>
  <si>
    <t>305 Cat6 UTP Cable</t>
  </si>
  <si>
    <t>Fuel, Oil and Lubricants for
NAVARA 4x4 (2011 Model) and Toyota Van (2024 Model)</t>
  </si>
  <si>
    <t>Industrial Air Cooler</t>
  </si>
  <si>
    <t>Audio Mixer (spare)</t>
  </si>
  <si>
    <t>Cordless Impact Drill</t>
  </si>
  <si>
    <t>1-06-02-020</t>
  </si>
  <si>
    <t>Land Improvements, Reforestation Projects</t>
  </si>
  <si>
    <t>1-06-06-010</t>
  </si>
  <si>
    <t>1-06-98-990-01</t>
  </si>
  <si>
    <r>
      <rPr>
        <b/>
        <sz val="36"/>
        <rFont val="Calibri"/>
        <family val="2"/>
      </rPr>
      <t>Water meters for New Service Connection &amp; Change Meter/ Calibration:</t>
    </r>
    <r>
      <rPr>
        <sz val="36"/>
        <rFont val="Calibri"/>
        <family val="2"/>
      </rPr>
      <t xml:space="preserve"> Various Sizes of Water Meter </t>
    </r>
  </si>
  <si>
    <r>
      <rPr>
        <b/>
        <sz val="36"/>
        <rFont val="Calibri"/>
        <family val="2"/>
      </rPr>
      <t>Replacement of aged &amp; dilapidated gate valves</t>
    </r>
    <r>
      <rPr>
        <sz val="36"/>
        <rFont val="Calibri"/>
        <family val="2"/>
      </rPr>
      <t xml:space="preserve"> Various sizes of fittings &amp; materials: CI Mechanical Gate Valve, CI Mechanical Sleeve Type Coupling and Tee, Reducer and fittings)</t>
    </r>
  </si>
  <si>
    <r>
      <rPr>
        <b/>
        <sz val="36"/>
        <color rgb="FF000000"/>
        <rFont val="Calibri"/>
        <family val="2"/>
      </rPr>
      <t>Various materials and labor for repair and maintenance:</t>
    </r>
    <r>
      <rPr>
        <sz val="36"/>
        <color rgb="FF000000"/>
        <rFont val="Calibri"/>
        <family val="2"/>
      </rPr>
      <t xml:space="preserve"> (Threader Machine, Generator Maintenance (105 KVA) &amp; Other tools and Equipment)</t>
    </r>
  </si>
  <si>
    <r>
      <rPr>
        <b/>
        <sz val="36"/>
        <color rgb="FF000000"/>
        <rFont val="Calibri"/>
        <family val="2"/>
      </rPr>
      <t>Various materials and labor for repair and maintenance:</t>
    </r>
    <r>
      <rPr>
        <sz val="36"/>
        <color rgb="FF000000"/>
        <rFont val="Calibri"/>
        <family val="2"/>
      </rPr>
      <t xml:space="preserve"> (CCTV, Computers, Laptop &amp; Printers)</t>
    </r>
  </si>
  <si>
    <t>R &amp; M Office Equipment</t>
  </si>
  <si>
    <t>R &amp; M Semi Expendable- Tools, Shops &amp; Garage</t>
  </si>
  <si>
    <t>1-06-04-010-03</t>
  </si>
  <si>
    <t>Construction of Perimeter Fence Hubang (Phase III)</t>
  </si>
  <si>
    <t>Motorcycle -Oncall Office</t>
  </si>
  <si>
    <t>5-02-11-010</t>
  </si>
  <si>
    <t>Legal Services</t>
  </si>
  <si>
    <t>Notarial fees</t>
  </si>
  <si>
    <t>Semi Expendables - Machinery and Equipment Expenses</t>
  </si>
  <si>
    <t>Solid State Drive (SSD) 256 to 1TB, Desktop Computer, 3 in 1 printer (print and Scan)</t>
  </si>
  <si>
    <t xml:space="preserve">   5-02-03-210-16</t>
  </si>
  <si>
    <t>Semi Expandables- Furniture and Fixtures Expenses</t>
  </si>
  <si>
    <t>Filling Cabinets/Steel</t>
  </si>
  <si>
    <t>Other Maintenance &amp; Operating Expenses</t>
  </si>
  <si>
    <t>1-06-03-040</t>
  </si>
  <si>
    <t>Proposed Project Loan Availment</t>
  </si>
  <si>
    <t>Bitan-agan Water Supply System Project (Phase 1)</t>
  </si>
  <si>
    <t>Airconditioning system  for multi-purpose hall roof top</t>
  </si>
  <si>
    <t>Information &amp; Communication Technology  Equipment</t>
  </si>
  <si>
    <t>CCTV Controller Computer Unit, Deskstop Computer, Laptop &amp; Printer</t>
  </si>
  <si>
    <t>Starlink Internet</t>
  </si>
  <si>
    <t xml:space="preserve">Checks </t>
  </si>
  <si>
    <t>Notarial Fees</t>
  </si>
  <si>
    <t>As teh need arises</t>
  </si>
  <si>
    <t>5-02-11-030</t>
  </si>
  <si>
    <t xml:space="preserve">Professional Services - Consultancy Services </t>
  </si>
  <si>
    <t>ISO Journey</t>
  </si>
  <si>
    <t>5-02-11-990</t>
  </si>
  <si>
    <t xml:space="preserve">Other Professional Services </t>
  </si>
  <si>
    <t>Training Facilitators, Professional fee for admin expansion &amp; related Projects &amp; other professional services</t>
  </si>
  <si>
    <t>Feb 10, 2025</t>
  </si>
  <si>
    <t>March 3, 2025</t>
  </si>
  <si>
    <t>Rent Expenses</t>
  </si>
  <si>
    <t>Salo-Salo together, Policy related activities</t>
  </si>
  <si>
    <t>No</t>
  </si>
  <si>
    <r>
      <rPr>
        <b/>
        <sz val="36"/>
        <color rgb="FF000000"/>
        <rFont val="Calibri"/>
        <family val="2"/>
      </rPr>
      <t>Various materials and labor for repair and maintenance:</t>
    </r>
    <r>
      <rPr>
        <sz val="36"/>
        <color rgb="FF000000"/>
        <rFont val="Calibri"/>
        <family val="2"/>
      </rPr>
      <t xml:space="preserve"> (Admin Bldg., Annex Bldg.,Warehouse and storeroom bldg., Septic Tank Desludging, Electrical Wires and Replacement, Plumbing works &amp; Sanitation system, Security System, Painting maintenance, Lawn and Parking Area Improvement, Ramp for PWD, Installation of Fire Exit for Admin and Annex Bldg.)</t>
    </r>
  </si>
  <si>
    <t>Reconditioning of Backhoe Loader Unit</t>
  </si>
  <si>
    <t>Staple Wire, Ballpen, Pencil, eraser, Highlighter, Folder (long and short), Paper fastener, Paper Clips of various sizes, Binder Clips of Various sizes, Correction Tape, Correction Tape Refill, A3 Paper S-20, Bond Paper (long, short &amp; A4) sub20, Bond Paper (Yellow) sub16, Printer Ink Refill of various color, Sign Pen, Sign Pen Refill, Clipboard with Cover (long), Masking Tape, Heavy Duty Scissor, Heavy Duty Puncher, Scotch tape Dispenser, Scotch Tape, Sticky Notes of various sizes and color, Photo paper, Sticker paper, Special Paper, Acetate/Plastic Binding Cover, Stapler Stantard, Pencil sharpeneCr, Organizer Box, White Board Marker, Pentel Pen,  Glue, Blade-cutter, Binding Comb/Ring, USB/OTG and Various Office Supplies</t>
  </si>
  <si>
    <r>
      <rPr>
        <b/>
        <sz val="36"/>
        <rFont val="Calibri"/>
        <family val="2"/>
      </rPr>
      <t>Personal Protective Equipment</t>
    </r>
    <r>
      <rPr>
        <sz val="36"/>
        <rFont val="Calibri"/>
        <family val="2"/>
      </rPr>
      <t>: PVC Safety Rain boots with steeltoe, PVC Safety Rain Coat with reflectorized - Heavy Duty.</t>
    </r>
  </si>
  <si>
    <r>
      <rPr>
        <b/>
        <sz val="36"/>
        <rFont val="Calibri"/>
        <family val="2"/>
      </rPr>
      <t>Hand Tools and Construction Tools:</t>
    </r>
    <r>
      <rPr>
        <sz val="36"/>
        <rFont val="Calibri"/>
        <family val="2"/>
      </rPr>
      <t xml:space="preserve"> Welding Gloves, Flat File, Other welding accessories, Gauging Trowel (Palita), Tempered Steel Shovel Spade Point Wood Handle, Jungle Bolo, Digging Bars (Tapered and Flat Tip Fabricated with GI Pipe), Hammer, Jap Saw, Tapping Tool of various sizes, &amp; Chisel </t>
    </r>
  </si>
  <si>
    <r>
      <t xml:space="preserve">Other Miscellaneous Expenses: </t>
    </r>
    <r>
      <rPr>
        <sz val="36"/>
        <rFont val="Calibri"/>
        <family val="2"/>
      </rPr>
      <t>Caution Tape, Traffic Cones, Flood Light Bulb, Sacks, Cooking Oil/Lubricant for pipes, Miscellaneous/ Various materials</t>
    </r>
  </si>
  <si>
    <t>Various Sizes (GI Nipple, Gate Valve, Gi Tee, GI Cross Tee, Teflon, GI Elbow Reducer, GI Elbow, GI Bushing Reducer, PE Male Adaptor, CI Saddle Clamp, GI Plug,PE Connector, &amp; PE Pipe)</t>
  </si>
  <si>
    <r>
      <rPr>
        <b/>
        <sz val="36"/>
        <rFont val="Calibri"/>
        <family val="2"/>
      </rPr>
      <t>Garage Equipments</t>
    </r>
    <r>
      <rPr>
        <sz val="36"/>
        <rFont val="Calibri"/>
        <family val="2"/>
      </rPr>
      <t xml:space="preserve">: Impact Wrench                  </t>
    </r>
    <r>
      <rPr>
        <b/>
        <sz val="36"/>
        <rFont val="Calibri"/>
        <family val="2"/>
      </rPr>
      <t xml:space="preserve">Tools: </t>
    </r>
    <r>
      <rPr>
        <sz val="36"/>
        <rFont val="Calibri"/>
        <family val="2"/>
      </rPr>
      <t>Various sizes of</t>
    </r>
    <r>
      <rPr>
        <b/>
        <sz val="36"/>
        <rFont val="Calibri"/>
        <family val="2"/>
      </rPr>
      <t xml:space="preserve"> </t>
    </r>
    <r>
      <rPr>
        <sz val="36"/>
        <rFont val="Calibri"/>
        <family val="2"/>
      </rPr>
      <t>Pipe Wrench, Chain wrench, Aluminum Rapidgrip Wrench Model No. 14, Chain Tong, Combination Wrench,  Various sizes Adjustable Wrench, Vise Grip, Plastic Pipe Cutter)</t>
    </r>
  </si>
  <si>
    <t>Agency to Agency/ SVP</t>
  </si>
  <si>
    <t>Mobile Expenses (GM,BODs MSS), Textblasts</t>
  </si>
  <si>
    <t>Mobile Expenses (GM,BODs MSS)</t>
  </si>
  <si>
    <t>Shooping</t>
  </si>
  <si>
    <t>Transportation and Delivery</t>
  </si>
  <si>
    <t>5-02-99-070</t>
  </si>
  <si>
    <t>Subscription Expenses</t>
  </si>
  <si>
    <t>Major Events and Concentions Expenses</t>
  </si>
  <si>
    <t>SVP/  Shopping</t>
  </si>
  <si>
    <t>5-02-110-10</t>
  </si>
  <si>
    <t xml:space="preserve">Legal Servcies </t>
  </si>
  <si>
    <t>Notarial fees and other legal fees</t>
  </si>
  <si>
    <t xml:space="preserve">                                                                 Certifying Availability of Fund:</t>
  </si>
  <si>
    <t xml:space="preserve">                                                                                                      Consolidated By:</t>
  </si>
  <si>
    <r>
      <rPr>
        <b/>
        <sz val="30"/>
        <rFont val="Calibri"/>
        <family val="2"/>
        <scheme val="minor"/>
      </rPr>
      <t>Republic of the Philippines
SAN FRANCISCO WATER DISTRICT
Osmeña St., Brgy. 2,
San Francisco, Agusan del Sur</t>
    </r>
    <r>
      <rPr>
        <b/>
        <sz val="36"/>
        <rFont val="Calibri"/>
        <family val="2"/>
        <scheme val="minor"/>
      </rPr>
      <t xml:space="preserve">
INDICATIVE ANNUAL PROCUREMENT PLAN (APP) NON CSE FOR FY 2025</t>
    </r>
  </si>
  <si>
    <t>Bond Paper (Long, A4, Long-Sub 16 and Yellow Sub 16), Printer  Ink Refill (No. 003 and No. 664), Ballpen, Sign Pen, Sign Pen Refill, Logbook, Columnar Book (4 columns), Paper Clip-Big Coated, Clip Backold 25mm and 50mm, Filing Magazine, Signature Board, Ordinary Folder-White and Long, Expanded Folder-Long, Expanded Envelope-Long, Stick on Tapes (Scotch Tape and Masking Tape), Scotch Tape-24mm, Masking Tape-24mm, Staple Wire No. 35-5m and 10-5m), Heavy Duty Stapler-Big, Stamp Pad Ink-Blue Ink, Rubber Band No.18, Permanent Marker Refill-Black Ink, Calculator, Highlighter-Various Colors, Heavy Duty Puncher-Big, Heavy Duty Scissors, Permanent Marker-Color Black, Photo Paper at 10 sheets/Pack-A4 size, Sticker Paper at Sheets/Pack-Long, Correction Tape, Paper Fastener-Plastic, Ruler, Notebook, Finger Moistener and Ring Binders -1",1/2" and 2")</t>
  </si>
  <si>
    <t>Thermal Paper for the Queing Machine 10mmx70mm and Thermal Paper for New Printers of Meter Reading 80mmx50mm, Non Glossy Type</t>
  </si>
  <si>
    <t xml:space="preserve">Hardware for Queing, Heavy Duty Ink Tank Printer and Thermal Paper Printer for Reading </t>
  </si>
  <si>
    <t>Laptop and Desktop Computer</t>
  </si>
  <si>
    <t>SVP, Direct Contracting</t>
  </si>
  <si>
    <t>Android Phone (Smartphone) for Meter Reading</t>
  </si>
  <si>
    <t>Tools for Disconnection (Vise Grip, Pipe Wrench -Heavy Duty) and Chain Tape 50m</t>
  </si>
  <si>
    <t>Binding (Type: Ring, Hard; Sizes: Long and Short), Riso Printing (Type: Book Paper Cut with Padding, Sizes: Long and Short), Heavy  Hand Gloves, Umbrella (Type: Folded, Non-Folded, Heavy  Duty), Heavy Duty Rubber Boots, Rain Coat, Sling Bags and Banner/Tarpaulin Stand</t>
  </si>
  <si>
    <t>Bushing Reducer 1x3/4, GI Plug 1" for Disconnection, GI Plug 3/4 for Disconnection, Teflon tape for Disconnetion &amp; Water Meter Courier for Disconnector</t>
  </si>
  <si>
    <t>Labor, Chain &amp; Sprocket for 10 Motorcycles, Exterior Tires 10 motorcycles at 2 pcs of Tires per Motorcycle (for loan and non-loan motorcycles) &amp; Other maintenance expenses (part &amp; accessories)</t>
  </si>
  <si>
    <t>Interactive Display All in One Smart Board, 
DLP Business Projector and 
Aircon</t>
  </si>
  <si>
    <t>UPS for Server</t>
  </si>
  <si>
    <t>Bond Paper (Sub-20, Long, Short and A4), Ink Refill for Epson 003, 664 and 774 (Cyan, Magenta, Yellow and Black), Paper Clips-Big and Small, Binder Clips-5/8",1" and 2", Correction Tape, Record Book-500 pages (216x279mm), Retractable Ballpen, Sign Pen Gel Type-0.5mm, Ballpen, Sign Pen Refill Gel Type-0.5mm, Pencil, Sticky Notes (3mmx3mm and 1mmx3mm), Guest Logbook, White Board Marker and its Refill, Permanent Marker and its Refill, Photopaper, Mailing Envelope-Long and White, Brown Envelope-Long and Short, Expanded Envelope-Long, Folder-Long, Paper Fastener, Glue, Stapler Wire No. 35, Scoth Tape-1", Masking Tape-1",  Duck Tape", Flash Drive, Filing Tray and Alkaline Batteries - AAA and AA)</t>
  </si>
  <si>
    <t xml:space="preserve">Electrical  Tape 1" and Twist Tie </t>
  </si>
  <si>
    <t>Tables (folding 6ft) and Office Chairs</t>
  </si>
  <si>
    <t xml:space="preserve">UPS for Desktop Computers and 
NAS Hard Drive </t>
  </si>
  <si>
    <t xml:space="preserve">Ink Jet Printer, Computer Parts (Monitor, CPU,
mother board, etc) and Laptop/Desktop Computer
</t>
  </si>
  <si>
    <t xml:space="preserve"> Scientific, Scholarly or Artistic Work, Exclusive Technology and Media Services</t>
  </si>
  <si>
    <t>5-02-10-030-01</t>
  </si>
  <si>
    <t>Extraordinary Expenses</t>
  </si>
  <si>
    <t>Various Extraordinary Expenses</t>
  </si>
  <si>
    <t>5-02-10-030-02</t>
  </si>
  <si>
    <t>Miscellaneous Expenses</t>
  </si>
  <si>
    <t>Various Miscellaneous Expenses</t>
  </si>
  <si>
    <t>Labor for Repair of Vehicle, Labor for Posting of Promotional Materials, Job order  (for Textblast and other Program)</t>
  </si>
  <si>
    <t>Maintenance for Navara 4x4-2011 Model (Labor, Various Materials and others)
&amp; Maintenance for Toyota Van-2024 Model (Labor, Various Materials and others)</t>
  </si>
  <si>
    <t>Various Materials and Labor for Maintenance of Various Office Equipment</t>
  </si>
  <si>
    <t>Various Materials and Labor for Maintenance of Computer, Laptop, Printer/Scanner</t>
  </si>
  <si>
    <t>Various Materials and Labor for Maintenance of Smart TV</t>
  </si>
  <si>
    <t>Various Materials and Labor for Maintenance of Mobile (GM,MSS)</t>
  </si>
  <si>
    <t>Various Materials and Labor for Maintenance of Office Equipment</t>
  </si>
  <si>
    <t>Various Materials and Labor for Maintenance o Sound System</t>
  </si>
  <si>
    <t xml:space="preserve">Various Materials and Labor for Maintenance of Various Furnitures and Fixtures </t>
  </si>
  <si>
    <t>SVP/ Scientific, Scholarly or Artistic Work, Exclusive Technology and Media Services</t>
  </si>
  <si>
    <t>Ads on Magazines of WD Association, Blocktime Programs, Stickers, Documentary Film for SFWD Operations, Public Address System and Giveaways/Prizes (Fan, Mugs, Umbrella, Etc.)</t>
  </si>
  <si>
    <t xml:space="preserve">Photocopy for All Concessionaires and  Tarpaulin Printing for Approved Policies, Announcements and Notices to the Public </t>
  </si>
  <si>
    <t>Meals and Snacks for Visitors, Meetings, Focus Group Discussions, CSR Activities and other Representation Expenses</t>
  </si>
  <si>
    <t>Fare Expenses within AOR, Hauling of Materials and Freight Expenses</t>
  </si>
  <si>
    <t>SVP/Direct Retail Purchases</t>
  </si>
  <si>
    <t>SVP//Direct Retail Purchases</t>
  </si>
  <si>
    <t>Direct Retail Purchases</t>
  </si>
  <si>
    <t xml:space="preserve">Various Online Subcriptions </t>
  </si>
  <si>
    <t>5-02-99-080</t>
  </si>
  <si>
    <t>Donations</t>
  </si>
  <si>
    <t xml:space="preserve">Contributions to LGU Projects and Programs, Calamity Assistance, CSR Activities and other Contributions and Sponsorships </t>
  </si>
  <si>
    <t>Various Materials and others for SFWD's Major Events and Conventions Ecpenses such Libreng Gupit, Hygiene Outreach, Blood Letting, Handog Edukasyon, Brigada Eskwela, World Water Day (CSR, Symposium, etc.) Stakeholders Furom and other Activities</t>
  </si>
  <si>
    <t>Good Lumber (for CSR and Posting of Billboards) and other Miscellaneous Expenses</t>
  </si>
  <si>
    <t>Slope Protection Program (Labor and Materials)</t>
  </si>
  <si>
    <t>Flowmeters (New and Replacement units) and Replacement of Major Parts of Electromagnetic Flowmeter</t>
  </si>
  <si>
    <t xml:space="preserve">Various Materials and Labor for Installation of New Supply Lines, Replacement of Damaged Lines and Painting of Supply Lines </t>
  </si>
  <si>
    <t xml:space="preserve">Various Materials and Labor for Repair and Installation of Collection aand Impounding of Water </t>
  </si>
  <si>
    <t xml:space="preserve">Various Materials and Labor for Hyrants  - Installation and Replacement Activities </t>
  </si>
  <si>
    <t xml:space="preserve">Various Materials and Labor for Reserviors and Tanks Structures  - Installation and Replacement Activities </t>
  </si>
  <si>
    <t>Labor and Materials for Expansion and Major Improvement of  Hazardous Waste Facility and Storage Area</t>
  </si>
  <si>
    <t>Motorcycle (Off Road at least 150CC)</t>
  </si>
  <si>
    <t>Various Laboratory Equipment - New and Replacement of Damaged Units and Major Parts</t>
  </si>
  <si>
    <t xml:space="preserve">Chlorine Gas  Feeder/Ejector, Water Level Indicator-Radar Type Sensor, Various Water Treatment Equipment - New and Damaged Units, Major Parts of Filter Machines and PLC and Automation of the Backwashing of Activated Carbon </t>
  </si>
  <si>
    <t>Clear Book- Legal, Sign Pen - Fine Tip and Black, Sign Pen Refill, Ink for Stamp Pad, Glue, Staple Wire, Clip Back Fold - Sizes: 19mm, 25mm, 32mm and 50mm, Correction Tape, Correction Tape Refill, Dater Stamp, Envelope Documentary - A4 and Long, Expanding Envelope, Mailing Envelope, Fastener, File Organizer, Folder - A4 and Long, Color Marker - Permanent and Black, Paper Clips - Plastic Coated 33mm and 50mm, Pencil, Colored Pencil, Heavy Duty Puncher, Rubber Band, Stamp Pad, Scissors, Stapler, Notepads/Stick-on : Sizes: 50mmx76mm, 76mmx100mm and 76mmx76m, Record Books (500pages, 300pages and 150pages), Masking Tape 24mm and 48mm, Transparent Tape - 24mm, Double Sided Tape, Ruler, Ink Cartridge for EPSON Printers : Color Black, Cyan, Yellow and Magenta, Ink Refill for EPSON Printers : Color Black, Cyan, Yellow and Magenta, Ballpen, Sticker Paper, Bond Paper - 70GSM : Sizes A4, Legal, and Short, Photopaper, Certificate Frame, Push Pins, Pen Highlighters, White Board, Wgite Board Eraser, Comunar Book, Meter Stick, Self Inking Stamp, Form Organizer, Clip Boards, Binding Folder, Archives Filler, Ring Binders and other Office Supplies</t>
  </si>
  <si>
    <t>Duplo/Riso (ISO, WSP, Laboratory, Operation, Watershed)</t>
  </si>
  <si>
    <t>SVP / Direct Retail Purchase</t>
  </si>
  <si>
    <t xml:space="preserve">Activated Carbon, Chlorine Granules, Caustic Soda (Liquid &amp; Flakes), Filter Cloth, PE Tubing, and Lubricant-food grade </t>
  </si>
  <si>
    <t>Alcohol, Batteries and Light Bulb</t>
  </si>
  <si>
    <t>Electrical Tape, Medical/Surgical Face Masks, Sterile Gloves, Nitrile Mask, Heat Resistant Gloves, Laboratory Gown, Apron, Head Cap, Tray-Various Sizes, Trolly, Emergency Lights, Storage Boxers, Paper Bags, Rechagables Flashlights/Headlamp, Electrical Racket, Mouse Traps, Various Sizes opf Rain Boots, Various Sizes of Rain Coat, Cutting Disc, Grinding Disc, Welding Rod, Refill of LPG Tank, Refill of Oxygen Tank, Nylon, Garden Hose, Frame and Certificate Holder, Tarpaulin, Carboyl, UPS with Volatge Regulator, Gas Mask with Cartridge and other Similar Miscellaneous Items</t>
  </si>
  <si>
    <t>Brooms - Walis Tambo and Tingting, Detergent Powder, Disinfectant Spray, Dust Pan, Hand Soap, Mop Bucket,Rags, Hand Soap, Various Sizes of Trash Bags, Tissue Paper and Hand Sanitizer</t>
  </si>
  <si>
    <t>Dishwashing Liquid, Aluminum Foil, Disinfectant Liquid Concentration, Disinfectant Hypochlorite Solution, Stain Removal Sulotion, Gloves, Hand Towel, Hand Brush, Long Brush, Long brush, Pail, Basin and other Similar Materials</t>
  </si>
  <si>
    <t xml:space="preserve">                 </t>
  </si>
  <si>
    <t>Medical Check Up and Medical Aide, First Iade and Medicines, Various Sizes of Test tube, Various Sizes of Test Tube Brush, Test Tube Racks, Perti Dish, Durham Tubes, Various Sizes of Pipettes, Various Sizes of Volumetric Flask, Various Sizes of Erlenmeyer Flask, Various Columes of Breaker, Filter Paper, Various Sizes of Graduated  Cylinder, Funnel, Microscope Glass Slide, Thermometer, Gram Stain Set, E. Coli Media, Brilliant Green Lactose Broth, Lauryl Tryphose Broth, Culture Media Agar, Modified COLITAG,  Quaqlity Control, Sodium Thiosulfate, Kovacs, Comparator, pH Buffer Splutions, Self Adhesive Sterilization Indicator Tape, Spore Strips Biological Indicator, DPD Chlorine Free Powder Pillows, Sulfate - Sulfaver, Nitrate - Nitraver, Chloride Test Reagent,Chloride Test Reagent, Total Hardness Reagentm ICP Standard Reference Materials, ICP Certified References Materials, Standard Solutions (Turbidity, pH Buffer, Sulfate, Nitrate, Total Hardness, Chloride and Conductivity), Nitric Acid, Delivery Tubes, ph Calibration Solution and other Glasswares and Chemical Reagents and Media</t>
  </si>
  <si>
    <t>Load Cards</t>
  </si>
  <si>
    <t>Send Communication to Regulatory Agencies &amp; Delivery of Various Items to Other Places</t>
  </si>
  <si>
    <t xml:space="preserve">Automation Control Technician, Electrical/Motor Technician,Labor for Grasscutting of Reservoir Area, Labor for Hauling of Chlorine Gas tank, Construction Materials and Machine Equipment and Other Labor Services </t>
  </si>
  <si>
    <t xml:space="preserve">Labor and Various Materials for Repair and Maintenance of Supply Mains </t>
  </si>
  <si>
    <t>Labor and Various Materials for Repair and Maintenance of Mechanical Flow Meters and Flow Meters Electromagnetics</t>
  </si>
  <si>
    <t xml:space="preserve">Labor and Various Materials for Repair and Maintenance of Hydrants and Blow-offs </t>
  </si>
  <si>
    <t xml:space="preserve">Labor and Various Materials for Repair and Maintenance of  Reservoirs and Tanks </t>
  </si>
  <si>
    <t xml:space="preserve">Labor and Various Materials for Repair and Maintenance of Spring Boxes, Collection Boxes and other Collecting Structures </t>
  </si>
  <si>
    <t xml:space="preserve">Labor and Various Materials for Repair and Maintenance of  Solar Power Supply </t>
  </si>
  <si>
    <t xml:space="preserve">Labor and Various Materials for Repair and Maintenance of  Intake Dams and Other Structures </t>
  </si>
  <si>
    <t>Labor and Various Materials for Repair and Maintenance of  Filter Machine, Chlorinator House and Online Analyzer Houses</t>
  </si>
  <si>
    <t xml:space="preserve">Labor and Various Materials for Repair and Maintenance of  Access Road Going to Reservoir Sites, Reservoir Sites, Mini-Nursery, Laboratories for BACTE and PHYCHEM Structures and Other Access Holes and Similar Structures </t>
  </si>
  <si>
    <t xml:space="preserve">Labor and Various Materials for Repair and Maintenance of Aircon and other Office Equipment </t>
  </si>
  <si>
    <t xml:space="preserve">Labor and Various Materials for Repair and Maintenance of PHYCHEM Equipment and  BACTE Equipment, Preventive Maintenance of ICP-OES and Calibration of Laboratory Equipment and Glassware  </t>
  </si>
  <si>
    <t>Labor and Various Materials for Repair and Maintenance of Filter Machine, PLC Parts, Variable Frequency Drive, Chlorinators, Chlorine Gas Leak Sensor, Online Analyzer and Water Level Indicators</t>
  </si>
  <si>
    <t>Labor and Various Materials for Repair and Maintenance of Motorcycles and Water Tanker</t>
  </si>
  <si>
    <t xml:space="preserve">Labor and Various Materials for Repair and Maintenance of Power Wash, Grasscutters, Compressors, Chainsaw, Welding Generator and other Equipment and Tools </t>
  </si>
  <si>
    <t>R &amp; M Semi Expendable ICT</t>
  </si>
  <si>
    <t>Labor and Various Materials for Repair and Maintenance of Computer Desktop, Cellphone and UPS</t>
  </si>
  <si>
    <t>R &amp; M Semi Expendable - Laboratory Equipment</t>
  </si>
  <si>
    <t xml:space="preserve">Labor and Various Materials for Repair and Maintenance of Spill Kit/Containment System, Pipet Controller, pH Meter, Weighing Scale and Exhaust Fan </t>
  </si>
  <si>
    <t xml:space="preserve">Labor and Various Materials for Repair and Maintenance of Air Compressor, Weighing Scale and Various Tools </t>
  </si>
  <si>
    <t xml:space="preserve">Labor and Various Materials for Repair and Maintenance of Storage Furnitures </t>
  </si>
  <si>
    <t xml:space="preserve"> </t>
  </si>
  <si>
    <t>R &amp; M Semi Expendable - Tools, Shops &amp; Garage</t>
  </si>
  <si>
    <t>R &amp; M Semi Expendable -Furniture &amp; Fixtures</t>
  </si>
  <si>
    <t>Meals and Snacks for Visitors, Emergency Repairs, Water Supply Restoration, Watershed Apprehension and Other Activities</t>
  </si>
  <si>
    <t>Freight and Handling of Materials &amp; Various Inland Fares</t>
  </si>
  <si>
    <t>SVP/Lease of Real Property and Venue</t>
  </si>
  <si>
    <t>Other Maintenance  and Operating Expenses</t>
  </si>
  <si>
    <t xml:space="preserve">Labor and Various Materials for Repair and Maintenance of Reforestation, Protection Maintenance &amp; Development  Programs </t>
  </si>
  <si>
    <t>Labor and Various Materials for Various Expansion Program 2024: Brgy Poblacion (Hubang -Sta-Ana Diversion Rd)</t>
  </si>
  <si>
    <t>Labor and Various Materials for Repair and Maintenance of Piipelines Leaks of Sizes 6" and 12"</t>
  </si>
  <si>
    <r>
      <rPr>
        <b/>
        <sz val="36"/>
        <rFont val="Calibri"/>
        <family val="2"/>
      </rPr>
      <t>*Installation of New Services Connection</t>
    </r>
    <r>
      <rPr>
        <sz val="36"/>
        <rFont val="Calibri"/>
        <family val="2"/>
      </rPr>
      <t xml:space="preserve"> Various Sizes of Fittings and Materials: Compound Valve, GI Fittings, GI Elbow, GI Flange, GI Bushing Reducer, GI Cross Tee, GI Nipple, Gate Valves, Mechanical Gate Valve , Gate Valve,  PE Male Adaptor, PE Pipe of, Adapter, CI Tee, Saddle Clamp, SF Brass, Sleeve Type Coupling, Teflon Tape, Union ,  uPVC Pipes and other Various Fittings </t>
    </r>
  </si>
  <si>
    <r>
      <rPr>
        <b/>
        <sz val="36"/>
        <rFont val="Calibri"/>
        <family val="2"/>
      </rPr>
      <t>*Rehabilitation Of Newly Approved Meterstand</t>
    </r>
    <r>
      <rPr>
        <sz val="36"/>
        <rFont val="Calibri"/>
        <family val="2"/>
      </rPr>
      <t xml:space="preserve"> Various Sizes of fittings &amp; Materials: CI Saddle Clamp, SF Brass Coupling, Compound Valves,  PE Male Adaptor, PE Pipe, GI Fittings, GI Elbow Reducer, GI Nipple, Gate Valve, GI Bushing, GI Cross Tee, GI Tee &amp; Teflon Tape and other Various Fittings </t>
    </r>
  </si>
  <si>
    <t>January 20, 2025</t>
  </si>
  <si>
    <t>Feb.10, 2025</t>
  </si>
  <si>
    <t>March 07, 2024</t>
  </si>
  <si>
    <t>March 13, 2024</t>
  </si>
  <si>
    <r>
      <rPr>
        <b/>
        <sz val="36"/>
        <rFont val="Calibri"/>
        <family val="2"/>
      </rPr>
      <t xml:space="preserve">Installation of New Transmission and Distribution Gate Valves:                                                                                                                                        </t>
    </r>
    <r>
      <rPr>
        <sz val="36"/>
        <rFont val="Calibri"/>
        <family val="2"/>
      </rPr>
      <t xml:space="preserve"> Various Sizes of Fittings &amp; Materials: CI Mechanical Gate Valves, CI Sleeve Type Coupling, uPVC Pipes series 10 w/ RR x 6meters lenght, CI Tee, uPVC Bends, Valve Box Cover, Hot-dipped Bolts, Nuts and Washer</t>
    </r>
  </si>
  <si>
    <t>Generator Set with Floodlight and  Portable Breaker/Demolition Hammer</t>
  </si>
  <si>
    <t>SVP/Direct Contracting/Public Bidding/Direct Retail  Purchases</t>
  </si>
  <si>
    <r>
      <rPr>
        <b/>
        <sz val="36"/>
        <rFont val="Calibri"/>
        <family val="2"/>
      </rPr>
      <t>Restoration Materials:</t>
    </r>
    <r>
      <rPr>
        <sz val="36"/>
        <rFont val="Calibri"/>
        <family val="2"/>
      </rPr>
      <t xml:space="preserve"> Concrete pavement, Thrust Block/Damaged Structures, Painting of Steel Pipes and Bridge Pipe Crossing, Lumber of Various Sizes, Cement, Various Aggregates Filing Materials &amp; Deformed Steel Bars of Various sizes</t>
    </r>
  </si>
  <si>
    <t xml:space="preserve">Other General Services </t>
  </si>
  <si>
    <t xml:space="preserve">Miscellaneous Services and Labor </t>
  </si>
  <si>
    <r>
      <rPr>
        <b/>
        <sz val="36"/>
        <rFont val="Calibri"/>
        <family val="2"/>
      </rPr>
      <t xml:space="preserve">Repair of Leakings:                                                                                                                                      </t>
    </r>
    <r>
      <rPr>
        <sz val="36"/>
        <rFont val="Calibri"/>
        <family val="2"/>
      </rPr>
      <t xml:space="preserve"> Various sizes of fittings &amp; materials: CI Mechanical Gate Valves, PE Connector, CI Mechanical Sleeve Type Coupling, Mecahnical Tee, PE Pipes SDR 9, uPVC Pipes x 6m S-10, GI Pipes heavy Gauge, uPVC Elbow 45 deg S-10, Hot-dipped Bolt, Nuts and Washers</t>
    </r>
  </si>
  <si>
    <t>Labor and Various Materials for Maintenance of Desktop Computer</t>
  </si>
  <si>
    <t>Labor and Various Materials for Maintenance of Backhoe (4W)</t>
  </si>
  <si>
    <t xml:space="preserve">Labor and Various Materials for Maintenance of Real Time Kinematic (RTK) </t>
  </si>
  <si>
    <t>Labor and Various Materials for 4x2 Utility Vehicle, Single motor, 4x4 Utility Vehicle, 4x4 Stake Truck</t>
  </si>
  <si>
    <t>Labor and Various Materials for Portable Generator 13Hp-Gasoline &amp; Diesel, welding Generator, Welding Machine, Hand Tapping Machine, RTEX Pneumatic breaker, Compressor Jack Hammer Atlas COPCO, Concrete Compactor, Portable Drill Breaker/Jackhammer, Concrete Mixer, Concrete Vibrator, Concrete Cutter, Water Pump, Butt Fusion, Power Wash, Rotary Cutter, Leak Detector, Piercing Tool, Hand drill, Flexible Suction Hose, Foot Valve &amp; Compressor Hose)</t>
  </si>
  <si>
    <t>Labor and Various Materials for Handtools and Power Tools (Angle Grinder, Hand Saw, Pipe Wrenches, Vise Grips, Pliers, Toolbox, Wheel Borrow, etc.)</t>
  </si>
  <si>
    <t>Labor and Various Materials for Smart Tv for GIS Monitoring</t>
  </si>
  <si>
    <t>Meals/ Snack for Meetings &amp; Various Activities</t>
  </si>
  <si>
    <t xml:space="preserve">SVP/ Lease of Real Property and Venue </t>
  </si>
  <si>
    <t>Testing Expenses (FDT, Compressive, Flexural &amp; Others) and  Right of Way Misc. Expense</t>
  </si>
  <si>
    <t>Bio PVC Card for Employees Identification Card</t>
  </si>
  <si>
    <t>Official Receipt</t>
  </si>
  <si>
    <r>
      <t>Riso Printing for</t>
    </r>
    <r>
      <rPr>
        <b/>
        <sz val="36"/>
        <color rgb="FF000000"/>
        <rFont val="Calibri"/>
        <family val="2"/>
      </rPr>
      <t xml:space="preserve"> </t>
    </r>
    <r>
      <rPr>
        <sz val="36"/>
        <color rgb="FF000000"/>
        <rFont val="Calibri"/>
        <family val="2"/>
      </rPr>
      <t>Fuel Authorization, Application for Leave, Materials Return, Materials Used, Various Working Fund, Trip Ticket, Vehicle Maintenance &amp; Miscellaneous Non-accountable Forms</t>
    </r>
  </si>
  <si>
    <t>Various First Aide Medicine, Various First Aide for Injury and other Services and Supplies for Injuries &amp; Damages)</t>
  </si>
  <si>
    <t xml:space="preserve">Airconditioning System </t>
  </si>
  <si>
    <t>Printer with scanner &amp; photocopier, Printers and Computer Monitors</t>
  </si>
  <si>
    <t xml:space="preserve">Passthru Crimping Tools and UPS </t>
  </si>
  <si>
    <t>Stension Cord Set, Heavy Duty Heat Gun, Locking Pliers, Extension Aluminum Ladder and C Clamps</t>
  </si>
  <si>
    <t>Office Tables and Chairs</t>
  </si>
  <si>
    <t>Fire Extinguisher and  Fire Extinguisher-refill</t>
  </si>
  <si>
    <t>CCTV &amp; Accessories, Emergency Lights, Laminated Labe Tape, Name Stamp, Miscellaneous Supplies and Materials, Pallet Tray, Bins &amp; Containers, PPE Against Work &amp; PPE Health Hazzard, Signages, Smoke Detector &amp; Accessories, Trash Cans, Tool Cabinets &amp; Storage Binds and Heavy Duty Working Gloves</t>
  </si>
  <si>
    <t>Air Refreshener, Albatross, Fabriconditioner Detergent Powder &amp; Soap, Dishwashing Paste, Hand Soap, Liquid Hand Soap, Insect Killer Spray, Toilet Bowl Cleaner, Tissue Paper &amp; Miscellaneous Toiletress</t>
  </si>
  <si>
    <t xml:space="preserve">Containers, Fork, Spoon, Knife,Miscellaneous Kitchen Utensils and Serving Spoon </t>
  </si>
  <si>
    <t xml:space="preserve">Doormat, Feather Duster, Sacks, Floor Mop &amp; Toilet Bowl Brush and Miscellaneuos Materials fot Cleaning </t>
  </si>
  <si>
    <t xml:space="preserve">Alcohol, Broom (Lanot &amp; Tukog),  Dust Pan, Garbage Bags in Various Sizes and Glass Cleaner/Glass Wiper </t>
  </si>
  <si>
    <t>Highly Technical Consultants</t>
  </si>
  <si>
    <t>5-02-12-020</t>
  </si>
  <si>
    <t>Janitorial Services</t>
  </si>
  <si>
    <t>Utilities and Messenger Services</t>
  </si>
  <si>
    <t xml:space="preserve">Various Labor and Services </t>
  </si>
  <si>
    <t xml:space="preserve">Various Meals and Snacks for Trainings, Meetings, Visitors and Other Related Meetings </t>
  </si>
  <si>
    <t xml:space="preserve">SVP/ Lease for Real Property and Venue </t>
  </si>
  <si>
    <r>
      <rPr>
        <b/>
        <sz val="36"/>
        <color rgb="FF000000"/>
        <rFont val="Calibri"/>
        <family val="2"/>
      </rPr>
      <t>Various materials:</t>
    </r>
    <r>
      <rPr>
        <sz val="36"/>
        <color rgb="FF000000"/>
        <rFont val="Calibri"/>
        <family val="2"/>
      </rPr>
      <t xml:space="preserve"> World water day, Women's Month, Anniversary Celebration, Family day, GAD related activities and Year-End Gathering</t>
    </r>
  </si>
  <si>
    <t>Labor and Materials of other Maintenance and Operating Expenses</t>
  </si>
  <si>
    <t>Shopping/SVP/ Direct Contracting</t>
  </si>
  <si>
    <t>300, Record Book 300 Pages and 500 Pages,Refill for Self Inking Stamp, Rubber Band, Rubber Eraser, Ring Binds, Scotch Tapes, Sign Pens, Special Paper, Stamp Pad, Stamp Pad Ink, Staple Wire No. 35, Sticker Paper Long and Short, Sticky Note, Tabbing, White Board Marker, White Board Marker Refill and other Office Supplies</t>
  </si>
  <si>
    <t xml:space="preserve">Ballpen - Gen Type, Ballpen - Rectractable, Ballpen Rectractable Refill, Various Sizes of Binder Clip, Bond Paper - Sub 20 (A4, Long and Short), Calculator, Carbon Paper,Cash Receipt Record, Check Duplicate, Clear Folder - Short and Long, Coin Envelope, Coin Pouch, Columnar Notebook, Printer Ink Refil for L3110 and 664, Correction Tape, Correction Tape Refill, Dater Stamp, DTR Form, Expanded Envelope, Filing Tray, Finger Tip Moistener, Floppy Desk, Folder, Highlighter, Laminating Film Cutsizes for Long, A4 and Short, Mailing Envelope, Masking Tape 1" and 2", Mega Box, Newsprint Long and Short,  Paper Clamp, Paper Clips, Paper Fastener, Pencil, Pentel Pen, Pentel Pen Refill, Photo Paper, Printer Ribbon for Epson 2190, 310 and </t>
  </si>
  <si>
    <t xml:space="preserve">INDICATIVE ANNUAL PROCUREMENT PLAN (APP) NON CSE FOR FY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</si>
</sst>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0_ ;\-#,##0.00\ "/>
    <numFmt numFmtId="166" formatCode="[$-409]mmmm\ d\,\ yyyy;@"/>
  </numFmts>
  <fonts count="38" x14ac:knownFonts="1">
    <font>
      <sz val="11"/>
      <color theme="1"/>
      <name val="Calibri"/>
      <family val="2"/>
      <scheme val="minor"/>
    </font>
    <font>
      <sz val="10"/>
      <name val="Arial"/>
      <family val="2"/>
    </font>
    <font>
      <sz val="11"/>
      <name val="Arial"/>
      <family val="2"/>
    </font>
    <font>
      <sz val="14"/>
      <name val="Arial"/>
      <family val="2"/>
    </font>
    <font>
      <b/>
      <sz val="20"/>
      <color rgb="FF000000"/>
      <name val="Calibri"/>
      <family val="2"/>
    </font>
    <font>
      <sz val="20"/>
      <name val="Arial"/>
      <family val="2"/>
    </font>
    <font>
      <sz val="11"/>
      <color theme="1"/>
      <name val="Calibri"/>
      <family val="2"/>
      <scheme val="minor"/>
    </font>
    <font>
      <sz val="8"/>
      <name val="Calibri"/>
      <family val="2"/>
      <scheme val="minor"/>
    </font>
    <font>
      <b/>
      <sz val="28"/>
      <name val="Calibri"/>
      <family val="2"/>
    </font>
    <font>
      <sz val="28"/>
      <name val="Calibri"/>
      <family val="2"/>
    </font>
    <font>
      <b/>
      <sz val="36"/>
      <name val="Calibri"/>
      <family val="2"/>
    </font>
    <font>
      <sz val="36"/>
      <name val="Calibri"/>
      <family val="2"/>
    </font>
    <font>
      <sz val="36"/>
      <name val="Arial"/>
      <family val="2"/>
    </font>
    <font>
      <i/>
      <sz val="36"/>
      <name val="Calibri"/>
      <family val="2"/>
    </font>
    <font>
      <b/>
      <i/>
      <sz val="36"/>
      <name val="Calibri"/>
      <family val="2"/>
    </font>
    <font>
      <b/>
      <sz val="36"/>
      <color rgb="FF000000"/>
      <name val="Calibri"/>
      <family val="2"/>
    </font>
    <font>
      <b/>
      <sz val="36"/>
      <name val="Arial"/>
      <family val="2"/>
    </font>
    <font>
      <b/>
      <sz val="22"/>
      <color rgb="FF000000"/>
      <name val="Calibri"/>
      <family val="2"/>
    </font>
    <font>
      <b/>
      <sz val="36"/>
      <color rgb="FFFF0000"/>
      <name val="Calibri"/>
      <family val="2"/>
    </font>
    <font>
      <sz val="26"/>
      <name val="Calibri"/>
      <family val="2"/>
    </font>
    <font>
      <sz val="36"/>
      <color rgb="FF000000"/>
      <name val="Calibri"/>
      <family val="2"/>
    </font>
    <font>
      <b/>
      <i/>
      <sz val="36"/>
      <color rgb="FF000000"/>
      <name val="Calibri"/>
      <family val="2"/>
    </font>
    <font>
      <b/>
      <i/>
      <sz val="28"/>
      <name val="Calibri"/>
      <family val="2"/>
    </font>
    <font>
      <sz val="36"/>
      <color rgb="FFFF0000"/>
      <name val="Calibri"/>
      <family val="2"/>
    </font>
    <font>
      <i/>
      <sz val="36"/>
      <name val="Arial"/>
      <family val="2"/>
    </font>
    <font>
      <b/>
      <i/>
      <sz val="36"/>
      <name val="Arial"/>
      <family val="2"/>
    </font>
    <font>
      <b/>
      <sz val="28"/>
      <color rgb="FF000000"/>
      <name val="Calibri"/>
      <family val="2"/>
    </font>
    <font>
      <sz val="28"/>
      <color rgb="FF000000"/>
      <name val="Calibri"/>
      <family val="2"/>
    </font>
    <font>
      <sz val="36"/>
      <color rgb="FF000000"/>
      <name val="Arial"/>
      <family val="2"/>
    </font>
    <font>
      <b/>
      <sz val="36"/>
      <color rgb="FF000000"/>
      <name val="Arial"/>
      <family val="2"/>
    </font>
    <font>
      <i/>
      <sz val="36"/>
      <color rgb="FF000000"/>
      <name val="Calibri"/>
      <family val="2"/>
    </font>
    <font>
      <b/>
      <sz val="36"/>
      <name val="Calibri"/>
      <family val="2"/>
      <scheme val="minor"/>
    </font>
    <font>
      <sz val="36"/>
      <name val="Calibri"/>
      <family val="2"/>
      <scheme val="minor"/>
    </font>
    <font>
      <b/>
      <sz val="30"/>
      <name val="Calibri"/>
      <family val="2"/>
      <scheme val="minor"/>
    </font>
    <font>
      <b/>
      <sz val="36"/>
      <color theme="1"/>
      <name val="Calibri"/>
      <family val="2"/>
      <scheme val="minor"/>
    </font>
    <font>
      <sz val="24"/>
      <name val="Calibri"/>
      <family val="2"/>
    </font>
    <font>
      <sz val="26"/>
      <color rgb="FF000000"/>
      <name val="Calibri"/>
      <family val="2"/>
    </font>
    <font>
      <sz val="24"/>
      <color rgb="FF000000"/>
      <name val="Calibri"/>
      <family val="2"/>
    </font>
  </fonts>
  <fills count="26">
    <fill>
      <patternFill patternType="none"/>
    </fill>
    <fill>
      <patternFill patternType="gray125"/>
    </fill>
    <fill>
      <patternFill patternType="solid">
        <fgColor rgb="FFA6A6A6"/>
        <bgColor rgb="FF000000"/>
      </patternFill>
    </fill>
    <fill>
      <patternFill patternType="solid">
        <fgColor rgb="FFFFFF00"/>
        <bgColor rgb="FF000000"/>
      </patternFill>
    </fill>
    <fill>
      <patternFill patternType="solid">
        <fgColor rgb="FFFFFFFF"/>
        <bgColor rgb="FF000000"/>
      </patternFill>
    </fill>
    <fill>
      <patternFill patternType="solid">
        <fgColor rgb="FFC0504D"/>
        <bgColor rgb="FF000000"/>
      </patternFill>
    </fill>
    <fill>
      <patternFill patternType="solid">
        <fgColor rgb="FFDA9694"/>
        <bgColor rgb="FF000000"/>
      </patternFill>
    </fill>
    <fill>
      <patternFill patternType="solid">
        <fgColor rgb="FF60497A"/>
        <bgColor rgb="FF000000"/>
      </patternFill>
    </fill>
    <fill>
      <patternFill patternType="solid">
        <fgColor rgb="FFB1A0C7"/>
        <bgColor rgb="FF000000"/>
      </patternFill>
    </fill>
    <fill>
      <patternFill patternType="solid">
        <fgColor rgb="FF9BBB59"/>
        <bgColor rgb="FF000000"/>
      </patternFill>
    </fill>
    <fill>
      <patternFill patternType="solid">
        <fgColor rgb="FF92D050"/>
        <bgColor rgb="FF000000"/>
      </patternFill>
    </fill>
    <fill>
      <patternFill patternType="solid">
        <fgColor rgb="FFC4D79B"/>
        <bgColor rgb="FF000000"/>
      </patternFill>
    </fill>
    <fill>
      <patternFill patternType="solid">
        <fgColor rgb="FF963634"/>
        <bgColor rgb="FF000000"/>
      </patternFill>
    </fill>
    <fill>
      <patternFill patternType="solid">
        <fgColor rgb="FFE26B0A"/>
        <bgColor rgb="FF000000"/>
      </patternFill>
    </fill>
    <fill>
      <patternFill patternType="solid">
        <fgColor rgb="FFFABF8F"/>
        <bgColor rgb="FF000000"/>
      </patternFill>
    </fill>
    <fill>
      <patternFill patternType="solid">
        <fgColor rgb="FFFCD5B4"/>
        <bgColor rgb="FF000000"/>
      </patternFill>
    </fill>
    <fill>
      <patternFill patternType="solid">
        <fgColor rgb="FF538DD5"/>
        <bgColor rgb="FF000000"/>
      </patternFill>
    </fill>
    <fill>
      <patternFill patternType="solid">
        <fgColor rgb="FFC5D9F1"/>
        <bgColor rgb="FF000000"/>
      </patternFill>
    </fill>
    <fill>
      <patternFill patternType="solid">
        <fgColor rgb="FF8DB4E2"/>
        <bgColor rgb="FF000000"/>
      </patternFill>
    </fill>
    <fill>
      <patternFill patternType="solid">
        <fgColor rgb="FF76933C"/>
        <bgColor rgb="FF000000"/>
      </patternFill>
    </fill>
    <fill>
      <patternFill patternType="solid">
        <fgColor rgb="FFDA9694"/>
        <bgColor indexed="64"/>
      </patternFill>
    </fill>
    <fill>
      <patternFill patternType="solid">
        <fgColor theme="0"/>
        <bgColor indexed="64"/>
      </patternFill>
    </fill>
    <fill>
      <patternFill patternType="solid">
        <fgColor theme="0"/>
        <bgColor rgb="FF000000"/>
      </patternFill>
    </fill>
    <fill>
      <patternFill patternType="solid">
        <fgColor rgb="FFFF9999"/>
        <bgColor indexed="64"/>
      </patternFill>
    </fill>
    <fill>
      <patternFill patternType="solid">
        <fgColor rgb="FFFF7C80"/>
        <bgColor indexed="64"/>
      </patternFill>
    </fill>
    <fill>
      <patternFill patternType="solid">
        <fgColor rgb="FF963634"/>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43" fontId="6" fillId="0" borderId="0" applyFont="0" applyFill="0" applyBorder="0" applyAlignment="0" applyProtection="0"/>
  </cellStyleXfs>
  <cellXfs count="859">
    <xf numFmtId="0" fontId="0" fillId="0" borderId="0" xfId="0"/>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11" fillId="0" borderId="10" xfId="0" applyFont="1" applyBorder="1" applyAlignment="1">
      <alignment vertical="center" wrapText="1"/>
    </xf>
    <xf numFmtId="0" fontId="12" fillId="0" borderId="0" xfId="0" applyFont="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0" fillId="0" borderId="2"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9" fillId="0" borderId="0" xfId="0" applyFont="1" applyAlignment="1">
      <alignment vertical="center" wrapText="1"/>
    </xf>
    <xf numFmtId="0" fontId="1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5" xfId="0" applyFont="1" applyBorder="1" applyAlignment="1">
      <alignment horizontal="left" vertical="center" wrapText="1"/>
    </xf>
    <xf numFmtId="0" fontId="11" fillId="0" borderId="2" xfId="0" applyFont="1" applyBorder="1" applyAlignment="1">
      <alignment horizontal="center" vertical="center" wrapText="1"/>
    </xf>
    <xf numFmtId="0" fontId="11" fillId="0" borderId="4" xfId="0" applyFont="1" applyBorder="1" applyAlignment="1">
      <alignment horizontal="left" vertical="center" wrapText="1"/>
    </xf>
    <xf numFmtId="0" fontId="16" fillId="0" borderId="0" xfId="0" applyFont="1" applyAlignment="1">
      <alignment horizontal="center" vertical="center" wrapText="1"/>
    </xf>
    <xf numFmtId="0" fontId="11" fillId="6" borderId="1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0" borderId="4" xfId="0" applyFont="1" applyBorder="1" applyAlignment="1">
      <alignment vertical="center" wrapText="1"/>
    </xf>
    <xf numFmtId="0" fontId="11" fillId="0" borderId="9" xfId="0" applyFont="1" applyBorder="1" applyAlignment="1">
      <alignment vertical="center" wrapText="1"/>
    </xf>
    <xf numFmtId="0" fontId="11" fillId="6" borderId="9"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1" fillId="0" borderId="11" xfId="0" applyFont="1" applyBorder="1" applyAlignment="1">
      <alignment vertical="center" wrapText="1"/>
    </xf>
    <xf numFmtId="0" fontId="11" fillId="0" borderId="3" xfId="0" applyFont="1" applyBorder="1" applyAlignment="1">
      <alignment horizontal="center" vertical="center" wrapText="1"/>
    </xf>
    <xf numFmtId="0" fontId="11" fillId="0" borderId="14" xfId="0" applyFont="1" applyBorder="1" applyAlignment="1">
      <alignment horizontal="center" vertical="center" wrapText="1"/>
    </xf>
    <xf numFmtId="4" fontId="11" fillId="0" borderId="2" xfId="0" applyNumberFormat="1" applyFont="1" applyBorder="1" applyAlignment="1">
      <alignment horizontal="center" vertical="center" wrapText="1"/>
    </xf>
    <xf numFmtId="0" fontId="12" fillId="0" borderId="0" xfId="0" applyFont="1" applyAlignment="1">
      <alignment horizontal="center" vertical="center" wrapText="1"/>
    </xf>
    <xf numFmtId="0" fontId="14" fillId="6"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0" borderId="5"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4"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1" applyFont="1" applyBorder="1" applyAlignment="1">
      <alignment horizontal="center" vertical="center" wrapText="1"/>
    </xf>
    <xf numFmtId="0" fontId="10" fillId="5" borderId="4" xfId="0" applyFont="1" applyFill="1" applyBorder="1" applyAlignment="1">
      <alignment vertical="center" wrapText="1"/>
    </xf>
    <xf numFmtId="0" fontId="10" fillId="5" borderId="10" xfId="0" applyFont="1" applyFill="1" applyBorder="1" applyAlignment="1">
      <alignment vertical="center" wrapText="1"/>
    </xf>
    <xf numFmtId="0" fontId="10" fillId="5" borderId="9" xfId="0" applyFont="1" applyFill="1" applyBorder="1" applyAlignment="1">
      <alignment vertical="center" wrapText="1"/>
    </xf>
    <xf numFmtId="0" fontId="11" fillId="0" borderId="2" xfId="0" applyFont="1" applyBorder="1" applyAlignment="1">
      <alignment horizontal="left" vertical="center" wrapText="1"/>
    </xf>
    <xf numFmtId="0" fontId="14" fillId="6" borderId="5"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5" xfId="0" applyFont="1" applyBorder="1" applyAlignment="1">
      <alignment horizontal="center" vertical="center" wrapText="1"/>
    </xf>
    <xf numFmtId="0" fontId="10" fillId="6" borderId="9"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9" fillId="0" borderId="9" xfId="0" applyFont="1" applyBorder="1" applyAlignment="1">
      <alignment horizontal="center" vertical="center" wrapText="1"/>
    </xf>
    <xf numFmtId="4" fontId="11" fillId="0" borderId="1" xfId="2" applyNumberFormat="1" applyFont="1" applyFill="1" applyBorder="1" applyAlignment="1">
      <alignment horizontal="center" vertical="center" wrapText="1"/>
    </xf>
    <xf numFmtId="4" fontId="11" fillId="0" borderId="4" xfId="2" applyNumberFormat="1" applyFont="1" applyFill="1" applyBorder="1" applyAlignment="1">
      <alignment horizontal="center" vertical="center" wrapText="1"/>
    </xf>
    <xf numFmtId="0" fontId="10" fillId="6" borderId="10" xfId="1" applyFont="1" applyFill="1" applyBorder="1" applyAlignment="1">
      <alignment horizontal="center" vertical="center" wrapText="1"/>
    </xf>
    <xf numFmtId="4" fontId="10" fillId="6" borderId="4" xfId="2"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 fontId="10" fillId="5" borderId="4" xfId="2" applyNumberFormat="1" applyFont="1" applyFill="1" applyBorder="1" applyAlignment="1">
      <alignment horizontal="center"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0" fillId="0" borderId="10" xfId="1" applyFont="1" applyBorder="1" applyAlignment="1">
      <alignment horizontal="center" vertical="center" wrapText="1"/>
    </xf>
    <xf numFmtId="0" fontId="14" fillId="0" borderId="10" xfId="0" applyFont="1" applyBorder="1" applyAlignment="1">
      <alignment horizontal="center" vertical="center" wrapText="1"/>
    </xf>
    <xf numFmtId="4" fontId="10" fillId="0" borderId="10" xfId="2" applyNumberFormat="1"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center" vertical="center" wrapText="1"/>
    </xf>
    <xf numFmtId="0" fontId="11" fillId="0" borderId="2" xfId="0" applyFont="1" applyBorder="1" applyAlignment="1">
      <alignment vertical="center" wrapText="1"/>
    </xf>
    <xf numFmtId="0" fontId="20" fillId="6" borderId="9" xfId="0" applyFont="1" applyFill="1" applyBorder="1" applyAlignment="1">
      <alignment horizontal="center" vertical="center" wrapText="1"/>
    </xf>
    <xf numFmtId="0" fontId="10" fillId="6" borderId="10" xfId="1" applyFont="1" applyFill="1" applyBorder="1" applyAlignment="1">
      <alignment vertical="center" wrapText="1"/>
    </xf>
    <xf numFmtId="4" fontId="10" fillId="6" borderId="5" xfId="2" applyNumberFormat="1" applyFont="1" applyFill="1" applyBorder="1" applyAlignment="1">
      <alignment horizontal="center" vertical="center" wrapText="1"/>
    </xf>
    <xf numFmtId="0" fontId="20" fillId="0" borderId="10" xfId="0" applyFont="1" applyBorder="1" applyAlignment="1">
      <alignment vertical="center" wrapText="1"/>
    </xf>
    <xf numFmtId="0" fontId="20" fillId="0" borderId="9" xfId="0" applyFont="1" applyBorder="1" applyAlignment="1">
      <alignment vertical="center" wrapText="1"/>
    </xf>
    <xf numFmtId="4" fontId="13" fillId="0" borderId="4" xfId="2" applyNumberFormat="1" applyFont="1" applyFill="1" applyBorder="1" applyAlignment="1">
      <alignment horizontal="center"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0" xfId="0" applyFont="1" applyBorder="1" applyAlignment="1">
      <alignment horizontal="left" vertical="center" wrapText="1"/>
    </xf>
    <xf numFmtId="0" fontId="20" fillId="0" borderId="9" xfId="0" applyFont="1" applyBorder="1" applyAlignment="1">
      <alignment horizontal="center" vertical="center" wrapText="1"/>
    </xf>
    <xf numFmtId="0" fontId="20" fillId="0" borderId="4" xfId="0" applyFont="1" applyBorder="1" applyAlignment="1">
      <alignment horizontal="center" vertical="center" wrapText="1"/>
    </xf>
    <xf numFmtId="4" fontId="20" fillId="0" borderId="4" xfId="2" applyNumberFormat="1" applyFont="1" applyFill="1" applyBorder="1" applyAlignment="1">
      <alignment horizontal="center" vertical="center" wrapText="1"/>
    </xf>
    <xf numFmtId="0" fontId="15" fillId="6" borderId="4" xfId="0" applyFont="1" applyFill="1" applyBorder="1" applyAlignment="1">
      <alignment horizontal="center" vertical="center" wrapText="1"/>
    </xf>
    <xf numFmtId="0" fontId="21" fillId="6" borderId="4" xfId="0" applyFont="1" applyFill="1" applyBorder="1" applyAlignment="1">
      <alignment horizontal="center" vertical="center" wrapText="1"/>
    </xf>
    <xf numFmtId="4" fontId="15" fillId="6" borderId="4" xfId="2"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7" xfId="0" applyFont="1" applyBorder="1" applyAlignment="1">
      <alignment horizontal="center" vertical="center" wrapText="1"/>
    </xf>
    <xf numFmtId="4" fontId="11" fillId="0" borderId="5" xfId="2"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0" fillId="0" borderId="4" xfId="1" applyFont="1" applyBorder="1" applyAlignment="1">
      <alignment horizontal="left" vertical="center" wrapText="1"/>
    </xf>
    <xf numFmtId="0" fontId="11" fillId="0" borderId="4" xfId="1" applyFont="1" applyBorder="1" applyAlignment="1">
      <alignment horizontal="left" vertical="center" wrapText="1"/>
    </xf>
    <xf numFmtId="4" fontId="10" fillId="0" borderId="4" xfId="2" applyNumberFormat="1" applyFont="1" applyFill="1" applyBorder="1" applyAlignment="1">
      <alignment horizontal="center" vertical="center" wrapText="1"/>
    </xf>
    <xf numFmtId="0" fontId="10" fillId="6" borderId="4" xfId="1" applyFont="1" applyFill="1" applyBorder="1" applyAlignment="1">
      <alignment horizontal="center" vertical="center" wrapText="1"/>
    </xf>
    <xf numFmtId="0" fontId="15" fillId="0" borderId="4" xfId="0" applyFont="1" applyBorder="1" applyAlignment="1">
      <alignment horizontal="left" vertical="center" wrapText="1"/>
    </xf>
    <xf numFmtId="0" fontId="20" fillId="0" borderId="4" xfId="0" applyFont="1" applyBorder="1" applyAlignment="1">
      <alignment horizontal="left" vertical="center" wrapText="1"/>
    </xf>
    <xf numFmtId="0" fontId="15" fillId="0" borderId="4" xfId="0" applyFont="1" applyBorder="1" applyAlignment="1">
      <alignment horizontal="center" vertical="center" wrapText="1"/>
    </xf>
    <xf numFmtId="0" fontId="20" fillId="0" borderId="9" xfId="1" applyFont="1" applyBorder="1" applyAlignment="1">
      <alignment horizontal="center" vertical="center" wrapText="1"/>
    </xf>
    <xf numFmtId="0" fontId="15" fillId="6" borderId="10" xfId="0" applyFont="1" applyFill="1" applyBorder="1" applyAlignment="1">
      <alignment horizontal="center" vertical="center" wrapText="1"/>
    </xf>
    <xf numFmtId="14" fontId="15" fillId="0" borderId="1"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10" fillId="0" borderId="6" xfId="1" applyFont="1" applyBorder="1" applyAlignment="1">
      <alignment horizontal="center" vertical="center" wrapText="1"/>
    </xf>
    <xf numFmtId="0" fontId="14" fillId="0" borderId="6" xfId="0" applyFont="1" applyBorder="1" applyAlignment="1">
      <alignment horizontal="center" vertical="center" wrapText="1"/>
    </xf>
    <xf numFmtId="4" fontId="10" fillId="0" borderId="6" xfId="2" applyNumberFormat="1"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12" xfId="1" applyFont="1" applyBorder="1" applyAlignment="1">
      <alignment horizontal="center" vertical="center" wrapText="1"/>
    </xf>
    <xf numFmtId="0" fontId="14" fillId="0" borderId="12" xfId="0" applyFont="1" applyBorder="1" applyAlignment="1">
      <alignment horizontal="center" vertical="center" wrapText="1"/>
    </xf>
    <xf numFmtId="4" fontId="10" fillId="0" borderId="12" xfId="2" applyNumberFormat="1"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left" vertical="center" wrapText="1"/>
    </xf>
    <xf numFmtId="0" fontId="11" fillId="0" borderId="1" xfId="0" applyFont="1" applyBorder="1" applyAlignment="1">
      <alignment horizontal="left" vertical="center" wrapText="1"/>
    </xf>
    <xf numFmtId="0" fontId="20" fillId="0" borderId="3" xfId="0" applyFont="1" applyBorder="1" applyAlignment="1">
      <alignment horizontal="left" vertical="center" wrapText="1"/>
    </xf>
    <xf numFmtId="4" fontId="10" fillId="0" borderId="1" xfId="2" applyNumberFormat="1" applyFont="1" applyFill="1" applyBorder="1" applyAlignment="1">
      <alignment horizontal="center" vertical="center" wrapText="1"/>
    </xf>
    <xf numFmtId="0" fontId="10" fillId="20" borderId="12" xfId="0" applyFont="1" applyFill="1" applyBorder="1" applyAlignment="1">
      <alignment horizontal="center" vertical="center" wrapText="1"/>
    </xf>
    <xf numFmtId="0" fontId="10" fillId="20" borderId="11" xfId="0" applyFont="1" applyFill="1" applyBorder="1" applyAlignment="1">
      <alignment horizontal="center" vertical="center" wrapText="1"/>
    </xf>
    <xf numFmtId="4" fontId="10" fillId="20" borderId="12" xfId="2" applyNumberFormat="1" applyFont="1" applyFill="1" applyBorder="1" applyAlignment="1">
      <alignment horizontal="center" vertical="center" wrapText="1"/>
    </xf>
    <xf numFmtId="0" fontId="10" fillId="20" borderId="1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1" fillId="5" borderId="1" xfId="0" applyFont="1" applyFill="1" applyBorder="1" applyAlignment="1">
      <alignment horizontal="center" vertical="center" wrapText="1"/>
    </xf>
    <xf numFmtId="4" fontId="15" fillId="5" borderId="4" xfId="2"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20" fillId="6" borderId="13" xfId="0" applyFont="1" applyFill="1" applyBorder="1" applyAlignment="1">
      <alignment horizontal="center" vertical="center" wrapText="1"/>
    </xf>
    <xf numFmtId="0" fontId="21" fillId="6" borderId="11" xfId="0" applyFont="1" applyFill="1" applyBorder="1" applyAlignment="1">
      <alignment horizontal="center" vertical="center" wrapText="1"/>
    </xf>
    <xf numFmtId="4" fontId="15" fillId="6" borderId="11" xfId="2"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4" fontId="10" fillId="20" borderId="1" xfId="2" applyNumberFormat="1" applyFont="1" applyFill="1" applyBorder="1" applyAlignment="1">
      <alignment horizontal="center" vertical="center" wrapText="1"/>
    </xf>
    <xf numFmtId="0" fontId="10" fillId="20" borderId="1" xfId="0" applyFont="1" applyFill="1" applyBorder="1" applyAlignment="1">
      <alignment horizontal="center" vertical="center" wrapText="1"/>
    </xf>
    <xf numFmtId="0" fontId="10" fillId="20" borderId="10" xfId="1" applyFont="1" applyFill="1" applyBorder="1" applyAlignment="1">
      <alignment horizontal="center" vertical="center" wrapText="1"/>
    </xf>
    <xf numFmtId="4" fontId="10" fillId="20" borderId="10" xfId="2" applyNumberFormat="1" applyFont="1" applyFill="1" applyBorder="1" applyAlignment="1">
      <alignment horizontal="center" vertical="center" wrapText="1"/>
    </xf>
    <xf numFmtId="0" fontId="10" fillId="20" borderId="9"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1" fillId="4" borderId="4" xfId="0" applyFont="1" applyFill="1" applyBorder="1" applyAlignment="1">
      <alignment vertical="center" wrapText="1"/>
    </xf>
    <xf numFmtId="0" fontId="11" fillId="4" borderId="10" xfId="0" applyFont="1" applyFill="1" applyBorder="1" applyAlignment="1">
      <alignment vertical="center" wrapText="1"/>
    </xf>
    <xf numFmtId="0" fontId="11" fillId="4" borderId="9" xfId="0" applyFont="1" applyFill="1" applyBorder="1" applyAlignment="1">
      <alignment vertical="center" wrapText="1"/>
    </xf>
    <xf numFmtId="0" fontId="11" fillId="0" borderId="4" xfId="1" applyFont="1" applyBorder="1" applyAlignment="1">
      <alignment horizontal="center" vertical="center" wrapText="1"/>
    </xf>
    <xf numFmtId="0" fontId="10" fillId="6" borderId="4" xfId="1" applyFont="1" applyFill="1" applyBorder="1" applyAlignment="1">
      <alignment vertical="center" wrapText="1"/>
    </xf>
    <xf numFmtId="0" fontId="10" fillId="0" borderId="10" xfId="1" applyFont="1" applyBorder="1" applyAlignment="1">
      <alignment vertical="center" wrapText="1"/>
    </xf>
    <xf numFmtId="0" fontId="10" fillId="0" borderId="1" xfId="1" applyFont="1" applyBorder="1" applyAlignment="1">
      <alignment horizontal="center" vertical="center" wrapText="1"/>
    </xf>
    <xf numFmtId="0" fontId="11" fillId="0" borderId="10" xfId="1" applyFont="1" applyBorder="1" applyAlignment="1">
      <alignment horizontal="center" vertical="center" wrapText="1"/>
    </xf>
    <xf numFmtId="0" fontId="10" fillId="4" borderId="4" xfId="0" applyFont="1" applyFill="1" applyBorder="1" applyAlignment="1">
      <alignment horizontal="left" vertical="center" wrapText="1"/>
    </xf>
    <xf numFmtId="0" fontId="10" fillId="4" borderId="4" xfId="1" applyFont="1" applyFill="1" applyBorder="1" applyAlignment="1">
      <alignment horizontal="left" vertical="center" wrapText="1"/>
    </xf>
    <xf numFmtId="0" fontId="10" fillId="0" borderId="4" xfId="0" applyFont="1" applyBorder="1" applyAlignment="1">
      <alignment vertical="center" wrapText="1"/>
    </xf>
    <xf numFmtId="0" fontId="10" fillId="0" borderId="10" xfId="0" applyFont="1" applyBorder="1" applyAlignment="1">
      <alignment vertical="center" wrapText="1"/>
    </xf>
    <xf numFmtId="0" fontId="10" fillId="0" borderId="9" xfId="0" applyFont="1" applyBorder="1" applyAlignment="1">
      <alignment vertical="center" wrapText="1"/>
    </xf>
    <xf numFmtId="0" fontId="12" fillId="0" borderId="0" xfId="0" applyFont="1"/>
    <xf numFmtId="0" fontId="10" fillId="4" borderId="11" xfId="0" applyFont="1" applyFill="1" applyBorder="1" applyAlignment="1">
      <alignment horizontal="left" vertical="center" wrapText="1"/>
    </xf>
    <xf numFmtId="0" fontId="10" fillId="6" borderId="9" xfId="1" applyFont="1" applyFill="1" applyBorder="1" applyAlignment="1">
      <alignment horizontal="center" vertical="center" wrapText="1"/>
    </xf>
    <xf numFmtId="0" fontId="16" fillId="0" borderId="0" xfId="0" applyFont="1"/>
    <xf numFmtId="0" fontId="12" fillId="0" borderId="10" xfId="0" applyFont="1" applyBorder="1" applyAlignment="1">
      <alignment vertical="center" wrapText="1"/>
    </xf>
    <xf numFmtId="0" fontId="12" fillId="0" borderId="9" xfId="0" applyFont="1" applyBorder="1" applyAlignment="1">
      <alignment vertical="center" wrapText="1"/>
    </xf>
    <xf numFmtId="0" fontId="20" fillId="6" borderId="1" xfId="0" applyFont="1" applyFill="1" applyBorder="1" applyAlignment="1">
      <alignment horizontal="center" vertical="center" wrapText="1"/>
    </xf>
    <xf numFmtId="0" fontId="20" fillId="0" borderId="1" xfId="0" applyFont="1" applyBorder="1" applyAlignment="1">
      <alignment vertical="center" wrapText="1"/>
    </xf>
    <xf numFmtId="0" fontId="20" fillId="6" borderId="1" xfId="0" applyFont="1" applyFill="1" applyBorder="1" applyAlignment="1">
      <alignment vertical="center" wrapText="1"/>
    </xf>
    <xf numFmtId="0" fontId="20" fillId="0" borderId="4" xfId="0" applyFont="1" applyBorder="1" applyAlignment="1">
      <alignment vertical="center" wrapText="1"/>
    </xf>
    <xf numFmtId="0" fontId="10" fillId="0" borderId="1" xfId="0" applyFont="1" applyBorder="1" applyAlignment="1">
      <alignment vertical="center" wrapText="1"/>
    </xf>
    <xf numFmtId="0" fontId="11" fillId="0" borderId="1" xfId="1" applyFont="1" applyBorder="1" applyAlignment="1">
      <alignment horizontal="center" vertical="center" wrapText="1"/>
    </xf>
    <xf numFmtId="16" fontId="10" fillId="0" borderId="1" xfId="0" applyNumberFormat="1" applyFont="1" applyBorder="1" applyAlignment="1">
      <alignment horizontal="center" vertical="center" wrapText="1"/>
    </xf>
    <xf numFmtId="0" fontId="14" fillId="6" borderId="9"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6" fillId="0" borderId="0" xfId="0" applyFont="1" applyAlignment="1">
      <alignment wrapText="1"/>
    </xf>
    <xf numFmtId="0" fontId="12" fillId="0" borderId="0" xfId="0" applyFont="1" applyAlignment="1">
      <alignment wrapText="1"/>
    </xf>
    <xf numFmtId="0" fontId="10" fillId="12"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0" fillId="0" borderId="9" xfId="0" applyFont="1" applyBorder="1" applyAlignment="1">
      <alignment horizontal="left" vertical="center" wrapText="1"/>
    </xf>
    <xf numFmtId="0" fontId="10" fillId="20" borderId="10" xfId="0" applyFont="1" applyFill="1" applyBorder="1" applyAlignment="1">
      <alignment horizontal="center" vertical="center" wrapText="1"/>
    </xf>
    <xf numFmtId="0" fontId="11" fillId="20" borderId="4" xfId="0" applyFont="1" applyFill="1" applyBorder="1" applyAlignment="1">
      <alignment horizontal="center" vertical="center" wrapText="1"/>
    </xf>
    <xf numFmtId="0" fontId="16" fillId="20" borderId="0" xfId="0" applyFont="1" applyFill="1" applyAlignment="1">
      <alignment horizontal="center" vertical="center" wrapText="1"/>
    </xf>
    <xf numFmtId="0" fontId="11" fillId="0" borderId="4" xfId="0" applyFont="1" applyBorder="1" applyAlignment="1">
      <alignment horizontal="left" vertical="top" wrapText="1"/>
    </xf>
    <xf numFmtId="0" fontId="11" fillId="4" borderId="9"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1" fillId="9" borderId="9" xfId="0" applyFont="1" applyFill="1" applyBorder="1" applyAlignment="1">
      <alignment horizontal="center" vertical="center" wrapText="1"/>
    </xf>
    <xf numFmtId="17" fontId="11" fillId="9" borderId="1" xfId="0" quotePrefix="1"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6" borderId="1" xfId="0" applyFont="1" applyFill="1" applyBorder="1" applyAlignment="1">
      <alignment horizontal="center" vertical="center" wrapText="1"/>
    </xf>
    <xf numFmtId="0" fontId="20" fillId="0" borderId="1" xfId="1" applyFont="1" applyBorder="1" applyAlignment="1">
      <alignment horizontal="center" vertical="center" wrapText="1"/>
    </xf>
    <xf numFmtId="0" fontId="20" fillId="0" borderId="3" xfId="0" applyFont="1" applyBorder="1" applyAlignment="1">
      <alignment horizontal="center" vertical="center" wrapText="1"/>
    </xf>
    <xf numFmtId="0" fontId="20" fillId="4" borderId="1" xfId="1" applyFont="1" applyFill="1" applyBorder="1" applyAlignment="1">
      <alignment horizontal="center" vertical="center" wrapText="1"/>
    </xf>
    <xf numFmtId="0" fontId="20" fillId="19" borderId="1" xfId="0" applyFont="1" applyFill="1" applyBorder="1" applyAlignment="1">
      <alignment horizontal="center" vertical="center" wrapText="1"/>
    </xf>
    <xf numFmtId="0" fontId="20" fillId="19" borderId="1" xfId="0" quotePrefix="1" applyFont="1" applyFill="1" applyBorder="1" applyAlignment="1">
      <alignment horizontal="center" vertical="center" wrapText="1"/>
    </xf>
    <xf numFmtId="0" fontId="20" fillId="0" borderId="3" xfId="1" applyFont="1" applyBorder="1" applyAlignment="1">
      <alignment horizontal="center" vertical="center" wrapText="1"/>
    </xf>
    <xf numFmtId="0" fontId="20" fillId="6" borderId="4"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11" fillId="0" borderId="9" xfId="0" applyFont="1" applyBorder="1" applyAlignment="1">
      <alignment horizontal="left" vertical="center" wrapText="1"/>
    </xf>
    <xf numFmtId="0" fontId="20" fillId="6" borderId="3" xfId="0" applyFont="1" applyFill="1" applyBorder="1" applyAlignment="1">
      <alignment horizontal="center" vertical="center" wrapText="1"/>
    </xf>
    <xf numFmtId="0" fontId="10" fillId="4" borderId="2" xfId="0" applyFont="1" applyFill="1" applyBorder="1" applyAlignment="1">
      <alignment vertical="center" wrapText="1"/>
    </xf>
    <xf numFmtId="0" fontId="11" fillId="0" borderId="5" xfId="0" applyFont="1" applyBorder="1" applyAlignment="1">
      <alignment vertical="center" wrapText="1"/>
    </xf>
    <xf numFmtId="0" fontId="10" fillId="0" borderId="2" xfId="0" applyFont="1" applyBorder="1" applyAlignment="1">
      <alignment vertical="center" wrapText="1"/>
    </xf>
    <xf numFmtId="0" fontId="11" fillId="0" borderId="8" xfId="0" applyFont="1" applyBorder="1" applyAlignment="1">
      <alignment vertical="center" wrapText="1"/>
    </xf>
    <xf numFmtId="0" fontId="10" fillId="0" borderId="11" xfId="0" applyFont="1" applyBorder="1" applyAlignment="1">
      <alignment vertical="center" wrapText="1"/>
    </xf>
    <xf numFmtId="0" fontId="10" fillId="0" borderId="14" xfId="0" applyFont="1" applyBorder="1" applyAlignment="1">
      <alignment vertical="center" wrapText="1"/>
    </xf>
    <xf numFmtId="0" fontId="10" fillId="0" borderId="2" xfId="0" applyFont="1" applyBorder="1" applyAlignment="1">
      <alignment horizontal="left" vertical="center" wrapText="1"/>
    </xf>
    <xf numFmtId="0" fontId="11" fillId="6" borderId="7" xfId="0" applyFont="1" applyFill="1" applyBorder="1" applyAlignment="1">
      <alignment horizontal="center" vertical="center" wrapText="1"/>
    </xf>
    <xf numFmtId="0" fontId="20" fillId="0" borderId="13" xfId="0" applyFont="1" applyBorder="1" applyAlignment="1">
      <alignment vertical="center" wrapText="1"/>
    </xf>
    <xf numFmtId="0" fontId="10" fillId="4" borderId="1" xfId="0" applyFont="1" applyFill="1" applyBorder="1" applyAlignment="1">
      <alignment horizontal="left" vertical="top" wrapText="1"/>
    </xf>
    <xf numFmtId="0" fontId="11" fillId="0" borderId="9" xfId="1" applyFont="1" applyBorder="1" applyAlignment="1">
      <alignment horizontal="left" vertical="top" wrapText="1"/>
    </xf>
    <xf numFmtId="0" fontId="11" fillId="0" borderId="1" xfId="0" applyFont="1" applyBorder="1" applyAlignment="1">
      <alignment horizontal="center" vertical="center"/>
    </xf>
    <xf numFmtId="0" fontId="10" fillId="6" borderId="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0" xfId="1" applyFont="1" applyFill="1" applyBorder="1" applyAlignment="1">
      <alignment horizontal="center" vertical="center"/>
    </xf>
    <xf numFmtId="0" fontId="10" fillId="6" borderId="1" xfId="0" applyFont="1" applyFill="1" applyBorder="1" applyAlignment="1">
      <alignment horizontal="center" vertical="center"/>
    </xf>
    <xf numFmtId="0" fontId="11" fillId="0" borderId="1" xfId="1" applyFont="1" applyBorder="1" applyAlignment="1">
      <alignment horizontal="left" vertical="top" wrapText="1"/>
    </xf>
    <xf numFmtId="0" fontId="11" fillId="6" borderId="10" xfId="0" applyFont="1" applyFill="1" applyBorder="1" applyAlignment="1">
      <alignment horizontal="center" vertical="center" wrapText="1"/>
    </xf>
    <xf numFmtId="0" fontId="11" fillId="9" borderId="1" xfId="1" applyFont="1" applyFill="1" applyBorder="1" applyAlignment="1">
      <alignment horizontal="left" vertical="top" wrapText="1"/>
    </xf>
    <xf numFmtId="14" fontId="11" fillId="9" borderId="4" xfId="0" quotePrefix="1" applyNumberFormat="1" applyFont="1" applyFill="1" applyBorder="1" applyAlignment="1">
      <alignment horizontal="center" vertical="center" wrapText="1"/>
    </xf>
    <xf numFmtId="17" fontId="11" fillId="9" borderId="9" xfId="0" quotePrefix="1" applyNumberFormat="1" applyFont="1" applyFill="1" applyBorder="1" applyAlignment="1">
      <alignment horizontal="center" vertical="center" wrapText="1"/>
    </xf>
    <xf numFmtId="0" fontId="10" fillId="4" borderId="1" xfId="0" applyFont="1" applyFill="1" applyBorder="1" applyAlignment="1">
      <alignment vertical="top" wrapText="1"/>
    </xf>
    <xf numFmtId="0" fontId="11" fillId="0" borderId="9" xfId="0" applyFont="1" applyBorder="1" applyAlignment="1">
      <alignment horizontal="center" vertical="center"/>
    </xf>
    <xf numFmtId="0" fontId="10" fillId="0" borderId="9" xfId="0" applyFont="1" applyBorder="1" applyAlignment="1">
      <alignment horizontal="left" vertical="top" wrapText="1"/>
    </xf>
    <xf numFmtId="0" fontId="11" fillId="0" borderId="4" xfId="0" applyFont="1" applyBorder="1" applyAlignment="1">
      <alignment horizontal="center" vertical="center"/>
    </xf>
    <xf numFmtId="0" fontId="11" fillId="0" borderId="1" xfId="0" applyFont="1" applyBorder="1" applyAlignment="1">
      <alignment horizontal="left" vertical="top" wrapText="1"/>
    </xf>
    <xf numFmtId="0" fontId="10" fillId="6" borderId="9" xfId="0" applyFont="1" applyFill="1" applyBorder="1" applyAlignment="1">
      <alignment horizontal="center" vertical="top" wrapText="1"/>
    </xf>
    <xf numFmtId="0" fontId="10" fillId="6" borderId="4" xfId="1" applyFont="1" applyFill="1" applyBorder="1" applyAlignment="1">
      <alignment vertical="center"/>
    </xf>
    <xf numFmtId="0" fontId="10" fillId="6" borderId="10" xfId="1" applyFont="1" applyFill="1" applyBorder="1" applyAlignment="1">
      <alignment vertical="center"/>
    </xf>
    <xf numFmtId="0" fontId="10" fillId="6" borderId="9" xfId="1" applyFont="1" applyFill="1" applyBorder="1" applyAlignment="1">
      <alignment vertical="center"/>
    </xf>
    <xf numFmtId="0" fontId="10" fillId="0" borderId="1" xfId="0" applyFont="1" applyBorder="1" applyAlignment="1">
      <alignment horizontal="left" vertical="top" wrapText="1"/>
    </xf>
    <xf numFmtId="0" fontId="11" fillId="0" borderId="9" xfId="0" applyFont="1" applyBorder="1" applyAlignment="1">
      <alignment horizontal="left" vertical="top" wrapText="1"/>
    </xf>
    <xf numFmtId="0" fontId="11" fillId="0" borderId="1" xfId="1" applyFont="1" applyBorder="1" applyAlignment="1">
      <alignment horizontal="center" vertical="center"/>
    </xf>
    <xf numFmtId="0" fontId="10" fillId="0" borderId="4" xfId="1" applyFont="1" applyBorder="1" applyAlignment="1">
      <alignment horizontal="left" vertical="top" wrapText="1"/>
    </xf>
    <xf numFmtId="0" fontId="11" fillId="0" borderId="10" xfId="1" applyFont="1" applyBorder="1" applyAlignment="1">
      <alignment horizontal="left" vertical="top" wrapText="1"/>
    </xf>
    <xf numFmtId="0" fontId="10" fillId="4" borderId="4" xfId="0" applyFont="1" applyFill="1" applyBorder="1" applyAlignment="1">
      <alignment horizontal="left" vertical="top" wrapText="1"/>
    </xf>
    <xf numFmtId="43" fontId="12" fillId="0" borderId="0" xfId="0" applyNumberFormat="1" applyFont="1"/>
    <xf numFmtId="0" fontId="11" fillId="6" borderId="1" xfId="0" applyFont="1" applyFill="1" applyBorder="1" applyAlignment="1">
      <alignment horizontal="center" vertical="center"/>
    </xf>
    <xf numFmtId="0" fontId="24" fillId="0" borderId="0" xfId="0" applyFont="1"/>
    <xf numFmtId="0" fontId="10" fillId="12" borderId="1" xfId="0" applyFont="1" applyFill="1" applyBorder="1" applyAlignment="1">
      <alignment horizontal="center" vertical="center"/>
    </xf>
    <xf numFmtId="164" fontId="10" fillId="12" borderId="1" xfId="2" applyFont="1" applyFill="1" applyBorder="1" applyAlignment="1">
      <alignment vertical="center"/>
    </xf>
    <xf numFmtId="0" fontId="11" fillId="15" borderId="1" xfId="0" applyFont="1" applyFill="1" applyBorder="1" applyAlignment="1">
      <alignment horizontal="center" vertical="center"/>
    </xf>
    <xf numFmtId="0" fontId="11" fillId="0" borderId="1" xfId="0" applyFont="1" applyBorder="1" applyAlignment="1">
      <alignment vertical="top" wrapText="1"/>
    </xf>
    <xf numFmtId="0" fontId="10" fillId="0" borderId="1" xfId="1" applyFont="1" applyBorder="1" applyAlignment="1">
      <alignment horizontal="left" vertical="top" wrapText="1"/>
    </xf>
    <xf numFmtId="0" fontId="11" fillId="0" borderId="10" xfId="0" applyFont="1" applyBorder="1" applyAlignment="1">
      <alignment horizontal="center" vertical="center"/>
    </xf>
    <xf numFmtId="0" fontId="10" fillId="0" borderId="1" xfId="0" applyFont="1" applyBorder="1" applyAlignment="1">
      <alignment vertical="top" wrapText="1"/>
    </xf>
    <xf numFmtId="0" fontId="10" fillId="21" borderId="1" xfId="0" applyFont="1" applyFill="1" applyBorder="1" applyAlignment="1">
      <alignment horizontal="center" vertical="center" wrapText="1"/>
    </xf>
    <xf numFmtId="0" fontId="10" fillId="21" borderId="1" xfId="0" applyFont="1" applyFill="1" applyBorder="1" applyAlignment="1">
      <alignment vertical="top" wrapText="1"/>
    </xf>
    <xf numFmtId="0" fontId="12" fillId="21" borderId="0" xfId="0" applyFont="1" applyFill="1"/>
    <xf numFmtId="0" fontId="11" fillId="21" borderId="1" xfId="0" applyFont="1" applyFill="1" applyBorder="1" applyAlignment="1">
      <alignment vertical="top" wrapText="1"/>
    </xf>
    <xf numFmtId="0" fontId="11" fillId="21" borderId="1" xfId="0" applyFont="1" applyFill="1" applyBorder="1" applyAlignment="1">
      <alignment horizontal="center" vertical="center" wrapText="1"/>
    </xf>
    <xf numFmtId="0" fontId="11" fillId="21" borderId="9" xfId="0" applyFont="1" applyFill="1" applyBorder="1" applyAlignment="1">
      <alignment horizontal="center" vertical="center"/>
    </xf>
    <xf numFmtId="0" fontId="11" fillId="21" borderId="1" xfId="0" applyFont="1" applyFill="1" applyBorder="1" applyAlignment="1">
      <alignment horizontal="center" vertical="center"/>
    </xf>
    <xf numFmtId="0" fontId="10" fillId="22" borderId="4" xfId="0" applyFont="1" applyFill="1" applyBorder="1" applyAlignment="1">
      <alignment horizontal="center" vertical="center"/>
    </xf>
    <xf numFmtId="0" fontId="10" fillId="22" borderId="9" xfId="0" applyFont="1" applyFill="1" applyBorder="1" applyAlignment="1">
      <alignment horizontal="center" vertical="center"/>
    </xf>
    <xf numFmtId="0" fontId="11" fillId="22" borderId="4" xfId="0" applyFont="1" applyFill="1" applyBorder="1" applyAlignment="1">
      <alignment horizontal="center" vertical="center" wrapText="1"/>
    </xf>
    <xf numFmtId="0" fontId="14" fillId="22" borderId="10" xfId="0" applyFont="1" applyFill="1" applyBorder="1" applyAlignment="1">
      <alignment horizontal="center" vertical="center" wrapText="1"/>
    </xf>
    <xf numFmtId="0" fontId="16" fillId="21" borderId="0" xfId="0" applyFont="1" applyFill="1"/>
    <xf numFmtId="0" fontId="10" fillId="22" borderId="1" xfId="0" applyFont="1" applyFill="1" applyBorder="1" applyAlignment="1">
      <alignment horizontal="left" vertical="center" wrapText="1"/>
    </xf>
    <xf numFmtId="0" fontId="16" fillId="23" borderId="0" xfId="0" applyFont="1" applyFill="1"/>
    <xf numFmtId="0" fontId="25" fillId="0" borderId="0" xfId="0" applyFont="1"/>
    <xf numFmtId="0" fontId="10" fillId="0" borderId="4" xfId="0" applyFont="1" applyBorder="1" applyAlignment="1">
      <alignment vertical="top" wrapText="1"/>
    </xf>
    <xf numFmtId="0" fontId="11" fillId="0" borderId="4" xfId="0" applyFont="1" applyBorder="1" applyAlignment="1">
      <alignment vertical="top" wrapText="1"/>
    </xf>
    <xf numFmtId="0" fontId="14" fillId="6" borderId="1" xfId="0" applyFont="1" applyFill="1" applyBorder="1" applyAlignment="1">
      <alignment horizontal="center" vertical="center"/>
    </xf>
    <xf numFmtId="4" fontId="11" fillId="0" borderId="3" xfId="2" applyNumberFormat="1"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164" fontId="21" fillId="6" borderId="1" xfId="2"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 xfId="0" applyFont="1" applyFill="1" applyBorder="1" applyAlignment="1">
      <alignment vertical="top" wrapText="1"/>
    </xf>
    <xf numFmtId="0" fontId="20" fillId="0" borderId="3" xfId="0" applyFont="1" applyBorder="1" applyAlignment="1">
      <alignment horizontal="left" vertical="top" wrapText="1"/>
    </xf>
    <xf numFmtId="0" fontId="12" fillId="0" borderId="0" xfId="0" applyFont="1" applyAlignment="1">
      <alignment vertical="center" wrapText="1"/>
    </xf>
    <xf numFmtId="0" fontId="10" fillId="4" borderId="8" xfId="0" applyFont="1" applyFill="1" applyBorder="1" applyAlignment="1">
      <alignment horizontal="left" vertical="top" wrapText="1"/>
    </xf>
    <xf numFmtId="0" fontId="10" fillId="13" borderId="5" xfId="0" applyFont="1" applyFill="1" applyBorder="1" applyAlignment="1">
      <alignment vertical="center"/>
    </xf>
    <xf numFmtId="0" fontId="10" fillId="13" borderId="6" xfId="0" applyFont="1" applyFill="1" applyBorder="1" applyAlignment="1">
      <alignment vertical="center"/>
    </xf>
    <xf numFmtId="0" fontId="10" fillId="13" borderId="7" xfId="0" applyFont="1" applyFill="1" applyBorder="1" applyAlignment="1">
      <alignment vertical="center"/>
    </xf>
    <xf numFmtId="0" fontId="10" fillId="0" borderId="5" xfId="0" applyFont="1" applyBorder="1" applyAlignment="1">
      <alignment vertical="center"/>
    </xf>
    <xf numFmtId="0" fontId="10" fillId="0" borderId="0" xfId="0" applyFont="1" applyAlignment="1">
      <alignment vertical="center"/>
    </xf>
    <xf numFmtId="0" fontId="11" fillId="0" borderId="1" xfId="0" applyFont="1" applyBorder="1" applyAlignment="1">
      <alignment vertical="center"/>
    </xf>
    <xf numFmtId="0" fontId="10" fillId="0" borderId="1" xfId="0" applyFont="1" applyBorder="1" applyAlignment="1">
      <alignment vertical="center"/>
    </xf>
    <xf numFmtId="0" fontId="9"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8" fillId="0" borderId="0" xfId="0" applyFont="1"/>
    <xf numFmtId="0" fontId="15" fillId="4" borderId="1" xfId="1" applyFont="1" applyFill="1" applyBorder="1" applyAlignment="1">
      <alignment horizontal="left" vertical="top" wrapText="1"/>
    </xf>
    <xf numFmtId="0" fontId="20" fillId="0" borderId="1" xfId="1" applyFont="1" applyBorder="1" applyAlignment="1">
      <alignment horizontal="left" vertical="top" wrapText="1"/>
    </xf>
    <xf numFmtId="0" fontId="20" fillId="4" borderId="1"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4" xfId="1" applyFont="1" applyFill="1" applyBorder="1" applyAlignment="1">
      <alignment horizontal="center" vertical="center"/>
    </xf>
    <xf numFmtId="0" fontId="15" fillId="6" borderId="10" xfId="1" applyFont="1" applyFill="1" applyBorder="1" applyAlignment="1">
      <alignment horizontal="center" vertical="center"/>
    </xf>
    <xf numFmtId="0" fontId="15" fillId="6" borderId="1" xfId="0" applyFont="1" applyFill="1" applyBorder="1" applyAlignment="1">
      <alignment horizontal="center" vertical="center"/>
    </xf>
    <xf numFmtId="0" fontId="29" fillId="0" borderId="0" xfId="0" applyFont="1"/>
    <xf numFmtId="0" fontId="20" fillId="0" borderId="9" xfId="1" applyFont="1" applyBorder="1" applyAlignment="1">
      <alignment horizontal="left" vertical="top" wrapText="1"/>
    </xf>
    <xf numFmtId="0" fontId="15" fillId="12" borderId="1" xfId="0" applyFont="1" applyFill="1" applyBorder="1" applyAlignment="1">
      <alignment horizontal="center" vertical="center"/>
    </xf>
    <xf numFmtId="0" fontId="20" fillId="0" borderId="9" xfId="0" applyFont="1" applyBorder="1" applyAlignment="1">
      <alignment vertical="top" wrapText="1"/>
    </xf>
    <xf numFmtId="0" fontId="20" fillId="0" borderId="1" xfId="0" applyFont="1" applyBorder="1" applyAlignment="1">
      <alignment horizontal="center" vertical="center"/>
    </xf>
    <xf numFmtId="0" fontId="20" fillId="0" borderId="1" xfId="0" applyFont="1" applyBorder="1" applyAlignment="1">
      <alignment horizontal="center"/>
    </xf>
    <xf numFmtId="0" fontId="20" fillId="0" borderId="4" xfId="0" applyFont="1" applyBorder="1" applyAlignment="1">
      <alignment horizontal="center" vertical="center"/>
    </xf>
    <xf numFmtId="0" fontId="15" fillId="0" borderId="1" xfId="0" applyFont="1" applyBorder="1" applyAlignment="1">
      <alignment vertical="top" wrapText="1"/>
    </xf>
    <xf numFmtId="0" fontId="20" fillId="0" borderId="1" xfId="0" applyFont="1" applyBorder="1" applyAlignment="1">
      <alignment vertical="top" wrapText="1"/>
    </xf>
    <xf numFmtId="0" fontId="29" fillId="0" borderId="0" xfId="0" applyFont="1" applyAlignment="1">
      <alignment wrapText="1"/>
    </xf>
    <xf numFmtId="0" fontId="28" fillId="0" borderId="0" xfId="0" applyFont="1" applyAlignment="1">
      <alignment wrapText="1"/>
    </xf>
    <xf numFmtId="0" fontId="20" fillId="0" borderId="9" xfId="0" applyFont="1" applyBorder="1" applyAlignment="1">
      <alignment horizontal="left" vertical="top" wrapText="1"/>
    </xf>
    <xf numFmtId="164" fontId="20" fillId="0" borderId="1" xfId="2" applyFont="1" applyFill="1" applyBorder="1" applyAlignment="1">
      <alignment horizontal="center" vertical="center" wrapText="1"/>
    </xf>
    <xf numFmtId="0" fontId="15" fillId="6" borderId="9" xfId="0" applyFont="1" applyFill="1" applyBorder="1" applyAlignment="1">
      <alignment horizontal="center" vertical="top" wrapText="1"/>
    </xf>
    <xf numFmtId="0" fontId="15" fillId="0" borderId="1" xfId="0" applyFont="1" applyBorder="1" applyAlignment="1">
      <alignment horizontal="left" vertical="top" wrapText="1"/>
    </xf>
    <xf numFmtId="0" fontId="20" fillId="0" borderId="1" xfId="0" applyFont="1" applyBorder="1" applyAlignment="1">
      <alignment horizontal="left" vertical="top" wrapText="1"/>
    </xf>
    <xf numFmtId="164" fontId="20" fillId="0" borderId="1" xfId="0" applyNumberFormat="1" applyFont="1" applyBorder="1" applyAlignment="1">
      <alignment horizontal="center" vertical="center" wrapText="1"/>
    </xf>
    <xf numFmtId="43" fontId="29" fillId="0" borderId="0" xfId="0" applyNumberFormat="1" applyFont="1"/>
    <xf numFmtId="0" fontId="15" fillId="22" borderId="10" xfId="1" applyFont="1" applyFill="1" applyBorder="1" applyAlignment="1">
      <alignment horizontal="center" vertical="center"/>
    </xf>
    <xf numFmtId="0" fontId="21" fillId="22" borderId="10" xfId="0" applyFont="1" applyFill="1" applyBorder="1" applyAlignment="1">
      <alignment horizontal="center" vertical="center" wrapText="1"/>
    </xf>
    <xf numFmtId="0" fontId="15" fillId="22" borderId="9" xfId="0" applyFont="1" applyFill="1" applyBorder="1" applyAlignment="1">
      <alignment horizontal="center" vertical="center"/>
    </xf>
    <xf numFmtId="0" fontId="29" fillId="21" borderId="0" xfId="0" applyFont="1" applyFill="1"/>
    <xf numFmtId="0" fontId="11" fillId="22" borderId="1" xfId="0" applyFont="1" applyFill="1" applyBorder="1" applyAlignment="1">
      <alignment horizontal="center" vertical="center" wrapText="1"/>
    </xf>
    <xf numFmtId="0" fontId="20" fillId="22" borderId="1" xfId="1" applyFont="1" applyFill="1" applyBorder="1" applyAlignment="1">
      <alignment horizontal="center" vertical="center"/>
    </xf>
    <xf numFmtId="0" fontId="29" fillId="24" borderId="0" xfId="0" applyFont="1" applyFill="1"/>
    <xf numFmtId="0" fontId="20" fillId="22" borderId="1" xfId="0" applyFont="1" applyFill="1" applyBorder="1" applyAlignment="1">
      <alignment horizontal="left" vertical="center"/>
    </xf>
    <xf numFmtId="0" fontId="20" fillId="22" borderId="1" xfId="0" applyFont="1" applyFill="1" applyBorder="1" applyAlignment="1">
      <alignment horizontal="center" vertical="center" wrapText="1"/>
    </xf>
    <xf numFmtId="0" fontId="20" fillId="19" borderId="1" xfId="0" applyFont="1" applyFill="1" applyBorder="1" applyAlignment="1">
      <alignment vertical="top" wrapText="1"/>
    </xf>
    <xf numFmtId="0" fontId="20" fillId="19" borderId="1" xfId="0" applyFont="1" applyFill="1" applyBorder="1" applyAlignment="1">
      <alignment horizontal="center"/>
    </xf>
    <xf numFmtId="0" fontId="20" fillId="0" borderId="1" xfId="1" applyFont="1" applyBorder="1" applyAlignment="1">
      <alignment horizontal="center" vertical="center"/>
    </xf>
    <xf numFmtId="0" fontId="20" fillId="0" borderId="1" xfId="0" applyFont="1" applyBorder="1" applyAlignment="1">
      <alignment horizontal="left" vertical="center"/>
    </xf>
    <xf numFmtId="0" fontId="21" fillId="6" borderId="10" xfId="0" applyFont="1" applyFill="1" applyBorder="1" applyAlignment="1">
      <alignment horizontal="center" vertical="center" wrapText="1"/>
    </xf>
    <xf numFmtId="0" fontId="29" fillId="0" borderId="6" xfId="0" applyFont="1" applyBorder="1"/>
    <xf numFmtId="0" fontId="20" fillId="0" borderId="3" xfId="0" applyFont="1" applyBorder="1" applyAlignment="1">
      <alignment horizontal="left" vertical="center"/>
    </xf>
    <xf numFmtId="0" fontId="15" fillId="22" borderId="9" xfId="0" applyFont="1" applyFill="1" applyBorder="1" applyAlignment="1">
      <alignment horizontal="left" vertical="top" wrapText="1"/>
    </xf>
    <xf numFmtId="0" fontId="20" fillId="22" borderId="10" xfId="1" applyFont="1" applyFill="1" applyBorder="1" applyAlignment="1">
      <alignment horizontal="center" vertical="center"/>
    </xf>
    <xf numFmtId="0" fontId="15" fillId="22" borderId="4" xfId="0" applyFont="1" applyFill="1" applyBorder="1" applyAlignment="1">
      <alignment horizontal="center" vertical="center" wrapText="1"/>
    </xf>
    <xf numFmtId="0" fontId="20" fillId="22" borderId="1" xfId="0" applyFont="1" applyFill="1" applyBorder="1" applyAlignment="1">
      <alignment horizontal="left" vertical="top" wrapText="1"/>
    </xf>
    <xf numFmtId="0" fontId="15" fillId="22" borderId="1" xfId="1" applyFont="1" applyFill="1" applyBorder="1" applyAlignment="1">
      <alignment horizontal="center" vertical="center"/>
    </xf>
    <xf numFmtId="0" fontId="29" fillId="23" borderId="0" xfId="0" applyFont="1" applyFill="1"/>
    <xf numFmtId="43" fontId="28" fillId="0" borderId="0" xfId="0" applyNumberFormat="1" applyFont="1"/>
    <xf numFmtId="43" fontId="28" fillId="23" borderId="0" xfId="0" applyNumberFormat="1" applyFont="1" applyFill="1"/>
    <xf numFmtId="0" fontId="28" fillId="23" borderId="0" xfId="0" applyFont="1" applyFill="1"/>
    <xf numFmtId="0" fontId="20" fillId="6" borderId="9" xfId="0" applyFont="1" applyFill="1" applyBorder="1" applyAlignment="1">
      <alignment horizontal="center" vertical="top" wrapText="1"/>
    </xf>
    <xf numFmtId="0" fontId="30" fillId="6" borderId="1" xfId="0" applyFont="1" applyFill="1" applyBorder="1" applyAlignment="1">
      <alignment horizontal="center" vertical="center" wrapText="1"/>
    </xf>
    <xf numFmtId="0" fontId="20" fillId="6" borderId="1" xfId="0" applyFont="1" applyFill="1" applyBorder="1" applyAlignment="1">
      <alignment horizontal="center" vertical="center"/>
    </xf>
    <xf numFmtId="0" fontId="20" fillId="12" borderId="1" xfId="0" applyFont="1" applyFill="1" applyBorder="1" applyAlignment="1">
      <alignment horizontal="center"/>
    </xf>
    <xf numFmtId="164" fontId="28" fillId="0" borderId="0" xfId="2" applyFont="1" applyFill="1" applyBorder="1"/>
    <xf numFmtId="0" fontId="15"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164" fontId="16" fillId="0" borderId="0" xfId="0" applyNumberFormat="1" applyFont="1" applyAlignment="1">
      <alignment horizontal="center" vertical="top" wrapText="1"/>
    </xf>
    <xf numFmtId="164" fontId="16"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0" borderId="2" xfId="1" applyFont="1" applyBorder="1" applyAlignment="1">
      <alignment horizontal="center" vertical="center" wrapText="1"/>
    </xf>
    <xf numFmtId="0" fontId="10" fillId="6" borderId="1" xfId="0" applyFont="1" applyFill="1" applyBorder="1" applyAlignment="1">
      <alignment vertical="center" wrapText="1"/>
    </xf>
    <xf numFmtId="0" fontId="19" fillId="0" borderId="10" xfId="0" applyFont="1" applyBorder="1" applyAlignment="1">
      <alignment vertical="center" wrapText="1"/>
    </xf>
    <xf numFmtId="0" fontId="10" fillId="25" borderId="1" xfId="0" applyFont="1" applyFill="1" applyBorder="1" applyAlignment="1">
      <alignment vertical="center"/>
    </xf>
    <xf numFmtId="0" fontId="10" fillId="0" borderId="4" xfId="0" applyFont="1" applyBorder="1" applyAlignment="1">
      <alignment horizontal="center" vertical="center"/>
    </xf>
    <xf numFmtId="4" fontId="10" fillId="25" borderId="1" xfId="0" applyNumberFormat="1" applyFont="1" applyFill="1" applyBorder="1" applyAlignment="1">
      <alignment horizontal="center" vertical="center"/>
    </xf>
    <xf numFmtId="4" fontId="16" fillId="0" borderId="1" xfId="0" applyNumberFormat="1" applyFont="1" applyBorder="1" applyAlignment="1">
      <alignment horizontal="center" vertical="center"/>
    </xf>
    <xf numFmtId="4" fontId="14" fillId="6" borderId="2" xfId="3" applyNumberFormat="1" applyFont="1" applyFill="1" applyBorder="1" applyAlignment="1">
      <alignment horizontal="center" vertical="center" wrapText="1"/>
    </xf>
    <xf numFmtId="4" fontId="10" fillId="6" borderId="2" xfId="3" applyNumberFormat="1" applyFont="1" applyFill="1" applyBorder="1" applyAlignment="1">
      <alignment horizontal="center" vertical="center" wrapText="1"/>
    </xf>
    <xf numFmtId="4" fontId="10" fillId="6" borderId="11" xfId="2" applyNumberFormat="1" applyFont="1" applyFill="1" applyBorder="1" applyAlignment="1">
      <alignment horizontal="center" vertical="center" wrapText="1"/>
    </xf>
    <xf numFmtId="4" fontId="11" fillId="0" borderId="6" xfId="3" applyNumberFormat="1" applyFont="1" applyBorder="1" applyAlignment="1">
      <alignment horizontal="center" vertical="center" wrapText="1"/>
    </xf>
    <xf numFmtId="4" fontId="11" fillId="0" borderId="6" xfId="0" applyNumberFormat="1" applyFont="1" applyBorder="1" applyAlignment="1">
      <alignment horizontal="center" vertical="center" wrapText="1"/>
    </xf>
    <xf numFmtId="4" fontId="11" fillId="0" borderId="1" xfId="3" applyNumberFormat="1" applyFont="1" applyFill="1" applyBorder="1" applyAlignment="1">
      <alignment horizontal="center" vertical="center" wrapText="1"/>
    </xf>
    <xf numFmtId="4" fontId="13" fillId="4" borderId="4" xfId="2" applyNumberFormat="1" applyFont="1" applyFill="1" applyBorder="1" applyAlignment="1">
      <alignment horizontal="center" vertical="center" wrapText="1"/>
    </xf>
    <xf numFmtId="4" fontId="11" fillId="0" borderId="10" xfId="3"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4" fontId="11" fillId="0" borderId="5" xfId="3" applyNumberFormat="1" applyFont="1" applyBorder="1" applyAlignment="1">
      <alignment horizontal="center" vertical="center" wrapText="1"/>
    </xf>
    <xf numFmtId="4" fontId="11" fillId="0" borderId="3" xfId="3" applyNumberFormat="1" applyFont="1" applyBorder="1" applyAlignment="1">
      <alignment horizontal="center" vertical="center" wrapText="1"/>
    </xf>
    <xf numFmtId="4" fontId="14" fillId="6" borderId="3" xfId="3" applyNumberFormat="1" applyFont="1" applyFill="1" applyBorder="1" applyAlignment="1">
      <alignment horizontal="center" vertical="center" wrapText="1"/>
    </xf>
    <xf numFmtId="4" fontId="14" fillId="6" borderId="5" xfId="2" applyNumberFormat="1" applyFont="1" applyFill="1" applyBorder="1" applyAlignment="1">
      <alignment horizontal="center" vertical="center" wrapText="1"/>
    </xf>
    <xf numFmtId="4" fontId="14" fillId="6" borderId="1" xfId="3" applyNumberFormat="1" applyFont="1" applyFill="1" applyBorder="1" applyAlignment="1">
      <alignment horizontal="center" vertical="center" wrapText="1"/>
    </xf>
    <xf numFmtId="4" fontId="10" fillId="6" borderId="1" xfId="3" applyNumberFormat="1" applyFont="1" applyFill="1" applyBorder="1" applyAlignment="1">
      <alignment horizontal="center" vertical="center" wrapText="1"/>
    </xf>
    <xf numFmtId="4" fontId="10" fillId="6" borderId="3" xfId="3" applyNumberFormat="1" applyFont="1" applyFill="1" applyBorder="1" applyAlignment="1">
      <alignment horizontal="center" vertical="center" wrapText="1"/>
    </xf>
    <xf numFmtId="4" fontId="11" fillId="4" borderId="4" xfId="2" applyNumberFormat="1" applyFont="1" applyFill="1" applyBorder="1" applyAlignment="1">
      <alignment horizontal="center" vertical="center" wrapText="1"/>
    </xf>
    <xf numFmtId="4" fontId="11" fillId="0" borderId="1" xfId="3"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4" fontId="14" fillId="6" borderId="11" xfId="2" applyNumberFormat="1" applyFont="1" applyFill="1" applyBorder="1" applyAlignment="1">
      <alignment horizontal="center" vertical="center" wrapText="1"/>
    </xf>
    <xf numFmtId="4" fontId="11" fillId="0" borderId="3" xfId="3" applyNumberFormat="1" applyFont="1" applyFill="1" applyBorder="1" applyAlignment="1">
      <alignment horizontal="center" vertical="center" wrapText="1"/>
    </xf>
    <xf numFmtId="4" fontId="11" fillId="0" borderId="10" xfId="3" applyNumberFormat="1" applyFont="1" applyFill="1" applyBorder="1" applyAlignment="1">
      <alignment horizontal="center" vertical="center" wrapText="1"/>
    </xf>
    <xf numFmtId="4" fontId="10" fillId="6" borderId="10" xfId="3" applyNumberFormat="1" applyFont="1" applyFill="1" applyBorder="1" applyAlignment="1">
      <alignment horizontal="center" vertical="center" wrapText="1"/>
    </xf>
    <xf numFmtId="4" fontId="14" fillId="0" borderId="10" xfId="3" applyNumberFormat="1" applyFont="1" applyFill="1" applyBorder="1" applyAlignment="1">
      <alignment horizontal="center" vertical="center" wrapText="1"/>
    </xf>
    <xf numFmtId="4" fontId="10" fillId="0" borderId="10" xfId="3" applyNumberFormat="1" applyFont="1" applyFill="1" applyBorder="1" applyAlignment="1">
      <alignment horizontal="center" vertical="center" wrapText="1"/>
    </xf>
    <xf numFmtId="4" fontId="10" fillId="20" borderId="10" xfId="3" applyNumberFormat="1" applyFont="1" applyFill="1" applyBorder="1" applyAlignment="1">
      <alignment horizontal="center" vertical="center" wrapText="1"/>
    </xf>
    <xf numFmtId="4" fontId="10" fillId="5" borderId="1" xfId="3" applyNumberFormat="1" applyFont="1" applyFill="1" applyBorder="1" applyAlignment="1">
      <alignment horizontal="center" vertical="center" wrapText="1"/>
    </xf>
    <xf numFmtId="4" fontId="11" fillId="0" borderId="12" xfId="3" applyNumberFormat="1" applyFont="1" applyBorder="1" applyAlignment="1">
      <alignment horizontal="center" vertical="center" wrapText="1"/>
    </xf>
    <xf numFmtId="4" fontId="11" fillId="0" borderId="12"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4" fontId="10" fillId="6" borderId="6" xfId="3" applyNumberFormat="1" applyFont="1" applyFill="1" applyBorder="1" applyAlignment="1">
      <alignment horizontal="center" vertical="center" wrapText="1"/>
    </xf>
    <xf numFmtId="4" fontId="20" fillId="0" borderId="10" xfId="3" applyNumberFormat="1" applyFont="1" applyBorder="1" applyAlignment="1">
      <alignment horizontal="center" vertical="center" wrapText="1"/>
    </xf>
    <xf numFmtId="4" fontId="20" fillId="0" borderId="10" xfId="0" applyNumberFormat="1" applyFont="1" applyBorder="1" applyAlignment="1">
      <alignment horizontal="center" vertical="center" wrapText="1"/>
    </xf>
    <xf numFmtId="4" fontId="11" fillId="0" borderId="4" xfId="3" applyNumberFormat="1" applyFont="1" applyFill="1" applyBorder="1" applyAlignment="1">
      <alignment horizontal="center" vertical="center" wrapText="1"/>
    </xf>
    <xf numFmtId="4" fontId="14" fillId="0" borderId="6" xfId="3" applyNumberFormat="1" applyFont="1" applyFill="1" applyBorder="1" applyAlignment="1">
      <alignment horizontal="center" vertical="center" wrapText="1"/>
    </xf>
    <xf numFmtId="4" fontId="10" fillId="0" borderId="6" xfId="3" applyNumberFormat="1" applyFont="1" applyFill="1" applyBorder="1" applyAlignment="1">
      <alignment horizontal="center" vertical="center" wrapText="1"/>
    </xf>
    <xf numFmtId="4" fontId="20" fillId="0" borderId="6" xfId="3" applyNumberFormat="1" applyFont="1" applyBorder="1" applyAlignment="1">
      <alignment horizontal="center" vertical="center" wrapText="1"/>
    </xf>
    <xf numFmtId="4" fontId="20" fillId="0" borderId="6" xfId="0" applyNumberFormat="1" applyFont="1" applyBorder="1" applyAlignment="1">
      <alignment horizontal="center" vertical="center" wrapText="1"/>
    </xf>
    <xf numFmtId="4" fontId="20" fillId="0" borderId="10" xfId="3" applyNumberFormat="1" applyFont="1" applyFill="1" applyBorder="1" applyAlignment="1">
      <alignment horizontal="center" vertical="center" wrapText="1"/>
    </xf>
    <xf numFmtId="4" fontId="15" fillId="6" borderId="12" xfId="3" applyNumberFormat="1" applyFont="1" applyFill="1" applyBorder="1" applyAlignment="1">
      <alignment horizontal="center" vertical="center" wrapText="1"/>
    </xf>
    <xf numFmtId="4" fontId="11" fillId="0" borderId="6" xfId="3" applyNumberFormat="1" applyFont="1" applyFill="1" applyBorder="1" applyAlignment="1">
      <alignment horizontal="center" vertical="center" wrapText="1"/>
    </xf>
    <xf numFmtId="4" fontId="14" fillId="0" borderId="12" xfId="3" applyNumberFormat="1" applyFont="1" applyFill="1" applyBorder="1" applyAlignment="1">
      <alignment horizontal="center" vertical="center" wrapText="1"/>
    </xf>
    <xf numFmtId="4" fontId="10" fillId="0" borderId="12" xfId="3" applyNumberFormat="1" applyFont="1" applyFill="1" applyBorder="1" applyAlignment="1">
      <alignment horizontal="center" vertical="center" wrapText="1"/>
    </xf>
    <xf numFmtId="4" fontId="15" fillId="6" borderId="10" xfId="3" applyNumberFormat="1" applyFont="1" applyFill="1" applyBorder="1" applyAlignment="1">
      <alignment horizontal="center" vertical="center" wrapText="1"/>
    </xf>
    <xf numFmtId="4" fontId="15" fillId="5" borderId="10" xfId="3" applyNumberFormat="1" applyFont="1" applyFill="1" applyBorder="1" applyAlignment="1">
      <alignment horizontal="center" vertical="center" wrapText="1"/>
    </xf>
    <xf numFmtId="4" fontId="10" fillId="0" borderId="10" xfId="0" applyNumberFormat="1" applyFont="1" applyBorder="1" applyAlignment="1">
      <alignment horizontal="center" vertical="center" wrapText="1"/>
    </xf>
    <xf numFmtId="4" fontId="11" fillId="4" borderId="10" xfId="3" applyNumberFormat="1" applyFont="1" applyFill="1" applyBorder="1" applyAlignment="1">
      <alignment horizontal="center" vertical="center" wrapText="1"/>
    </xf>
    <xf numFmtId="4" fontId="11" fillId="4" borderId="10" xfId="0" applyNumberFormat="1" applyFont="1" applyFill="1" applyBorder="1" applyAlignment="1">
      <alignment horizontal="center" vertical="center" wrapText="1"/>
    </xf>
    <xf numFmtId="4" fontId="22" fillId="6" borderId="1" xfId="3" applyNumberFormat="1" applyFont="1" applyFill="1" applyBorder="1" applyAlignment="1">
      <alignment horizontal="center" vertical="center" wrapText="1"/>
    </xf>
    <xf numFmtId="4" fontId="10" fillId="0" borderId="10" xfId="3" applyNumberFormat="1" applyFont="1" applyBorder="1" applyAlignment="1">
      <alignment horizontal="center" vertical="center" wrapText="1"/>
    </xf>
    <xf numFmtId="4" fontId="10" fillId="0" borderId="10" xfId="1" applyNumberFormat="1" applyFont="1" applyBorder="1" applyAlignment="1">
      <alignment horizontal="center" vertical="center" wrapText="1"/>
    </xf>
    <xf numFmtId="4" fontId="12" fillId="0" borderId="10" xfId="3" applyNumberFormat="1" applyFont="1" applyBorder="1" applyAlignment="1">
      <alignment horizontal="center" vertical="center" wrapText="1"/>
    </xf>
    <xf numFmtId="4" fontId="12" fillId="0" borderId="10" xfId="0" applyNumberFormat="1" applyFont="1" applyBorder="1" applyAlignment="1">
      <alignment horizontal="center" vertical="center" wrapText="1"/>
    </xf>
    <xf numFmtId="4" fontId="20" fillId="0" borderId="12" xfId="0" applyNumberFormat="1" applyFont="1" applyBorder="1" applyAlignment="1">
      <alignment horizontal="center" vertical="center" wrapText="1"/>
    </xf>
    <xf numFmtId="4" fontId="11" fillId="0" borderId="4" xfId="1" applyNumberFormat="1" applyFont="1" applyBorder="1" applyAlignment="1">
      <alignment horizontal="center" vertical="center" wrapText="1"/>
    </xf>
    <xf numFmtId="4" fontId="11" fillId="4" borderId="1" xfId="3" applyNumberFormat="1" applyFont="1" applyFill="1" applyBorder="1" applyAlignment="1">
      <alignment horizontal="center" vertical="center" wrapText="1"/>
    </xf>
    <xf numFmtId="4" fontId="11" fillId="6" borderId="1" xfId="3" applyNumberFormat="1" applyFont="1" applyFill="1" applyBorder="1" applyAlignment="1">
      <alignment horizontal="center" vertical="center" wrapText="1"/>
    </xf>
    <xf numFmtId="4" fontId="11" fillId="6" borderId="4" xfId="2" applyNumberFormat="1" applyFont="1" applyFill="1" applyBorder="1" applyAlignment="1">
      <alignment horizontal="center" vertical="center" wrapText="1"/>
    </xf>
    <xf numFmtId="4" fontId="10" fillId="12" borderId="1" xfId="3" applyNumberFormat="1" applyFont="1" applyFill="1" applyBorder="1" applyAlignment="1">
      <alignment horizontal="center" vertical="center" wrapText="1"/>
    </xf>
    <xf numFmtId="4" fontId="10" fillId="12" borderId="4" xfId="2" applyNumberFormat="1" applyFont="1" applyFill="1" applyBorder="1" applyAlignment="1">
      <alignment horizontal="center" vertical="center" wrapText="1"/>
    </xf>
    <xf numFmtId="4" fontId="11" fillId="0" borderId="1" xfId="2" applyNumberFormat="1" applyFont="1" applyFill="1" applyBorder="1" applyAlignment="1">
      <alignment horizontal="center" vertical="center"/>
    </xf>
    <xf numFmtId="4" fontId="11" fillId="4" borderId="1" xfId="2" applyNumberFormat="1" applyFont="1" applyFill="1" applyBorder="1" applyAlignment="1">
      <alignment horizontal="center" vertical="center"/>
    </xf>
    <xf numFmtId="4" fontId="10" fillId="6" borderId="1" xfId="2" applyNumberFormat="1" applyFont="1" applyFill="1" applyBorder="1" applyAlignment="1">
      <alignment horizontal="center" vertical="center"/>
    </xf>
    <xf numFmtId="4" fontId="11" fillId="9" borderId="1" xfId="2" applyNumberFormat="1" applyFont="1" applyFill="1" applyBorder="1" applyAlignment="1">
      <alignment horizontal="center" vertical="center"/>
    </xf>
    <xf numFmtId="4" fontId="14" fillId="6" borderId="1" xfId="2" applyNumberFormat="1" applyFont="1" applyFill="1" applyBorder="1" applyAlignment="1">
      <alignment horizontal="center" vertical="center"/>
    </xf>
    <xf numFmtId="4" fontId="13" fillId="6" borderId="1" xfId="2" applyNumberFormat="1" applyFont="1" applyFill="1" applyBorder="1" applyAlignment="1">
      <alignment horizontal="center" vertical="center"/>
    </xf>
    <xf numFmtId="4" fontId="11" fillId="6" borderId="1" xfId="2" applyNumberFormat="1" applyFont="1" applyFill="1" applyBorder="1" applyAlignment="1">
      <alignment horizontal="center" vertical="center"/>
    </xf>
    <xf numFmtId="4" fontId="10" fillId="12" borderId="1" xfId="2" applyNumberFormat="1" applyFont="1" applyFill="1" applyBorder="1" applyAlignment="1">
      <alignment horizontal="center" vertical="center"/>
    </xf>
    <xf numFmtId="4" fontId="10" fillId="13" borderId="6" xfId="0" applyNumberFormat="1" applyFont="1" applyFill="1" applyBorder="1" applyAlignment="1">
      <alignment horizontal="center" vertical="center"/>
    </xf>
    <xf numFmtId="4" fontId="11" fillId="15" borderId="1" xfId="2" applyNumberFormat="1" applyFont="1" applyFill="1" applyBorder="1" applyAlignment="1">
      <alignment horizontal="center" vertical="center"/>
    </xf>
    <xf numFmtId="4" fontId="14" fillId="6" borderId="10" xfId="2" applyNumberFormat="1" applyFont="1" applyFill="1" applyBorder="1" applyAlignment="1">
      <alignment horizontal="center" vertical="center"/>
    </xf>
    <xf numFmtId="4" fontId="10" fillId="6" borderId="10" xfId="2" applyNumberFormat="1" applyFont="1" applyFill="1" applyBorder="1" applyAlignment="1">
      <alignment horizontal="center" vertical="center"/>
    </xf>
    <xf numFmtId="4" fontId="13" fillId="4" borderId="1" xfId="0" applyNumberFormat="1" applyFont="1" applyFill="1" applyBorder="1" applyAlignment="1">
      <alignment horizontal="center" vertical="center"/>
    </xf>
    <xf numFmtId="4" fontId="11" fillId="21" borderId="1" xfId="2" applyNumberFormat="1" applyFont="1" applyFill="1" applyBorder="1" applyAlignment="1">
      <alignment horizontal="center" vertical="center"/>
    </xf>
    <xf numFmtId="4" fontId="13" fillId="22" borderId="1" xfId="0" applyNumberFormat="1" applyFont="1" applyFill="1" applyBorder="1" applyAlignment="1">
      <alignment horizontal="center" vertical="center"/>
    </xf>
    <xf numFmtId="4" fontId="14" fillId="22" borderId="10" xfId="2" applyNumberFormat="1" applyFont="1" applyFill="1" applyBorder="1" applyAlignment="1">
      <alignment horizontal="center" vertical="center"/>
    </xf>
    <xf numFmtId="4" fontId="10" fillId="22" borderId="10" xfId="2" applyNumberFormat="1" applyFont="1" applyFill="1" applyBorder="1" applyAlignment="1">
      <alignment horizontal="center" vertical="center"/>
    </xf>
    <xf numFmtId="4" fontId="11" fillId="22" borderId="1" xfId="2" applyNumberFormat="1" applyFont="1" applyFill="1" applyBorder="1" applyAlignment="1">
      <alignment horizontal="center" vertical="center"/>
    </xf>
    <xf numFmtId="4" fontId="13" fillId="4" borderId="1" xfId="2" applyNumberFormat="1" applyFont="1" applyFill="1" applyBorder="1" applyAlignment="1">
      <alignment horizontal="center" vertical="center"/>
    </xf>
    <xf numFmtId="4" fontId="20" fillId="0" borderId="1" xfId="2" applyNumberFormat="1" applyFont="1" applyFill="1" applyBorder="1" applyAlignment="1">
      <alignment horizontal="center" vertical="center"/>
    </xf>
    <xf numFmtId="4" fontId="15" fillId="6" borderId="1" xfId="2" applyNumberFormat="1" applyFont="1" applyFill="1" applyBorder="1" applyAlignment="1">
      <alignment horizontal="center" vertical="center"/>
    </xf>
    <xf numFmtId="4" fontId="15" fillId="12" borderId="1" xfId="2" applyNumberFormat="1" applyFont="1" applyFill="1" applyBorder="1" applyAlignment="1">
      <alignment horizontal="center" vertical="center"/>
    </xf>
    <xf numFmtId="4" fontId="20" fillId="0" borderId="1" xfId="0" applyNumberFormat="1" applyFont="1" applyBorder="1" applyAlignment="1">
      <alignment horizontal="center" vertical="center"/>
    </xf>
    <xf numFmtId="4" fontId="20" fillId="0" borderId="1" xfId="2" applyNumberFormat="1" applyFont="1" applyFill="1" applyBorder="1" applyAlignment="1">
      <alignment horizontal="center" vertical="center" wrapText="1"/>
    </xf>
    <xf numFmtId="4" fontId="13" fillId="0" borderId="1" xfId="2" applyNumberFormat="1" applyFont="1" applyFill="1" applyBorder="1" applyAlignment="1">
      <alignment horizontal="center" vertical="center"/>
    </xf>
    <xf numFmtId="4" fontId="15" fillId="6" borderId="10" xfId="2" applyNumberFormat="1" applyFont="1" applyFill="1" applyBorder="1" applyAlignment="1">
      <alignment horizontal="center" vertical="center"/>
    </xf>
    <xf numFmtId="4" fontId="15" fillId="22" borderId="10" xfId="2" applyNumberFormat="1" applyFont="1" applyFill="1" applyBorder="1" applyAlignment="1">
      <alignment horizontal="center" vertical="center"/>
    </xf>
    <xf numFmtId="4" fontId="20" fillId="22" borderId="1" xfId="2" applyNumberFormat="1" applyFont="1" applyFill="1" applyBorder="1" applyAlignment="1">
      <alignment horizontal="center" vertical="center"/>
    </xf>
    <xf numFmtId="4" fontId="11" fillId="19" borderId="1" xfId="2" applyNumberFormat="1" applyFont="1" applyFill="1" applyBorder="1" applyAlignment="1">
      <alignment horizontal="center" vertical="center"/>
    </xf>
    <xf numFmtId="4" fontId="20" fillId="19" borderId="1" xfId="2" applyNumberFormat="1" applyFont="1" applyFill="1" applyBorder="1" applyAlignment="1">
      <alignment horizontal="center" vertical="center"/>
    </xf>
    <xf numFmtId="4" fontId="20" fillId="19" borderId="1" xfId="0" applyNumberFormat="1" applyFont="1" applyFill="1" applyBorder="1" applyAlignment="1">
      <alignment horizontal="center" vertical="center"/>
    </xf>
    <xf numFmtId="4" fontId="11" fillId="0" borderId="3" xfId="2" applyNumberFormat="1" applyFont="1" applyFill="1" applyBorder="1" applyAlignment="1">
      <alignment horizontal="center" vertical="center"/>
    </xf>
    <xf numFmtId="4" fontId="20" fillId="0" borderId="3" xfId="2" applyNumberFormat="1" applyFont="1" applyFill="1" applyBorder="1" applyAlignment="1">
      <alignment horizontal="center" vertical="center"/>
    </xf>
    <xf numFmtId="4" fontId="14" fillId="22" borderId="1" xfId="2" applyNumberFormat="1" applyFont="1" applyFill="1" applyBorder="1" applyAlignment="1">
      <alignment horizontal="center" vertical="center"/>
    </xf>
    <xf numFmtId="4" fontId="15" fillId="22" borderId="1" xfId="2" applyNumberFormat="1" applyFont="1" applyFill="1" applyBorder="1" applyAlignment="1">
      <alignment horizontal="center" vertical="center"/>
    </xf>
    <xf numFmtId="4" fontId="20" fillId="6" borderId="1" xfId="2" applyNumberFormat="1" applyFont="1" applyFill="1" applyBorder="1" applyAlignment="1">
      <alignment horizontal="center" vertical="center"/>
    </xf>
    <xf numFmtId="4" fontId="10" fillId="0" borderId="0" xfId="0" applyNumberFormat="1" applyFont="1" applyAlignment="1">
      <alignment horizontal="center" vertical="center" wrapText="1"/>
    </xf>
    <xf numFmtId="4" fontId="12" fillId="0" borderId="0" xfId="0" applyNumberFormat="1" applyFont="1" applyAlignment="1">
      <alignment horizontal="center" vertical="center" wrapText="1"/>
    </xf>
    <xf numFmtId="4" fontId="12" fillId="0" borderId="0" xfId="3" applyNumberFormat="1" applyFont="1" applyAlignment="1">
      <alignment horizontal="center" vertical="center" wrapText="1"/>
    </xf>
    <xf numFmtId="4" fontId="12" fillId="0" borderId="0" xfId="3" applyNumberFormat="1" applyFont="1" applyBorder="1" applyAlignment="1">
      <alignment horizontal="center" vertical="center" wrapText="1"/>
    </xf>
    <xf numFmtId="4" fontId="5" fillId="0" borderId="0" xfId="3" applyNumberFormat="1" applyFont="1" applyAlignment="1">
      <alignment horizontal="center" vertical="center" wrapText="1"/>
    </xf>
    <xf numFmtId="4" fontId="5" fillId="0" borderId="0" xfId="0" applyNumberFormat="1" applyFont="1" applyAlignment="1">
      <alignment horizontal="center" vertical="center" wrapText="1"/>
    </xf>
    <xf numFmtId="4" fontId="3" fillId="0" borderId="0" xfId="3" applyNumberFormat="1" applyFont="1" applyAlignment="1">
      <alignment horizontal="center" vertical="center" wrapText="1"/>
    </xf>
    <xf numFmtId="4" fontId="3" fillId="0" borderId="0" xfId="0" applyNumberFormat="1" applyFont="1" applyAlignment="1">
      <alignment horizontal="center" vertical="center" wrapText="1"/>
    </xf>
    <xf numFmtId="4" fontId="11" fillId="0" borderId="11" xfId="0" applyNumberFormat="1" applyFont="1" applyBorder="1" applyAlignment="1">
      <alignment vertical="center" wrapText="1"/>
    </xf>
    <xf numFmtId="4" fontId="10" fillId="2" borderId="1" xfId="3" applyNumberFormat="1" applyFont="1" applyFill="1" applyBorder="1" applyAlignment="1">
      <alignment horizontal="center" vertical="center" wrapText="1"/>
    </xf>
    <xf numFmtId="4" fontId="15" fillId="2" borderId="1" xfId="3" applyNumberFormat="1" applyFont="1" applyFill="1" applyBorder="1" applyAlignment="1">
      <alignment horizontal="center" vertical="center" wrapText="1"/>
    </xf>
    <xf numFmtId="4" fontId="15" fillId="2" borderId="4" xfId="0" applyNumberFormat="1" applyFont="1" applyFill="1" applyBorder="1" applyAlignment="1">
      <alignment horizontal="center" vertical="center" wrapText="1"/>
    </xf>
    <xf numFmtId="0" fontId="11"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5" xfId="0" applyFont="1" applyBorder="1" applyAlignment="1">
      <alignment horizontal="center" vertical="center" wrapText="1"/>
    </xf>
    <xf numFmtId="0" fontId="27" fillId="0" borderId="9" xfId="0" applyFont="1" applyBorder="1" applyAlignment="1">
      <alignment horizontal="center" vertical="center" wrapText="1"/>
    </xf>
    <xf numFmtId="0" fontId="10" fillId="22" borderId="1" xfId="0" applyFont="1" applyFill="1" applyBorder="1" applyAlignment="1">
      <alignment horizontal="center" vertical="center" wrapText="1"/>
    </xf>
    <xf numFmtId="4" fontId="10" fillId="22" borderId="1" xfId="2"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11" fillId="22" borderId="1" xfId="0" applyFont="1" applyFill="1" applyBorder="1" applyAlignment="1">
      <alignment horizontal="left" vertical="center" wrapText="1"/>
    </xf>
    <xf numFmtId="4" fontId="11" fillId="22" borderId="1" xfId="3" applyNumberFormat="1" applyFont="1" applyFill="1" applyBorder="1" applyAlignment="1">
      <alignment horizontal="center" vertical="center" wrapText="1"/>
    </xf>
    <xf numFmtId="0" fontId="10" fillId="8" borderId="0" xfId="0" applyFont="1" applyFill="1" applyAlignment="1">
      <alignment horizontal="center" vertical="center" wrapText="1"/>
    </xf>
    <xf numFmtId="4" fontId="10" fillId="5" borderId="1" xfId="2"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0" fillId="4"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0" fillId="22" borderId="10" xfId="1" applyFont="1" applyFill="1" applyBorder="1" applyAlignment="1">
      <alignment horizontal="center" vertical="center" wrapText="1"/>
    </xf>
    <xf numFmtId="4" fontId="14" fillId="22" borderId="10" xfId="3" applyNumberFormat="1" applyFont="1" applyFill="1" applyBorder="1" applyAlignment="1">
      <alignment horizontal="center" vertical="center" wrapText="1"/>
    </xf>
    <xf numFmtId="4" fontId="10" fillId="22" borderId="10" xfId="3" applyNumberFormat="1" applyFont="1" applyFill="1" applyBorder="1" applyAlignment="1">
      <alignment horizontal="center" vertical="center" wrapText="1"/>
    </xf>
    <xf numFmtId="4" fontId="10" fillId="22" borderId="10" xfId="2" applyNumberFormat="1" applyFont="1" applyFill="1" applyBorder="1" applyAlignment="1">
      <alignment horizontal="center" vertical="center" wrapText="1"/>
    </xf>
    <xf numFmtId="0" fontId="10" fillId="22" borderId="9" xfId="0" applyFont="1" applyFill="1" applyBorder="1" applyAlignment="1">
      <alignment horizontal="center" vertical="center" wrapText="1"/>
    </xf>
    <xf numFmtId="0" fontId="9" fillId="22" borderId="1" xfId="0" applyFont="1" applyFill="1" applyBorder="1" applyAlignment="1">
      <alignment horizontal="center" vertical="center" wrapText="1"/>
    </xf>
    <xf numFmtId="4" fontId="12" fillId="0" borderId="0" xfId="0" applyNumberFormat="1" applyFont="1"/>
    <xf numFmtId="0" fontId="20" fillId="0" borderId="15" xfId="0" applyFont="1" applyBorder="1" applyAlignment="1">
      <alignment vertical="center" wrapText="1"/>
    </xf>
    <xf numFmtId="0" fontId="15" fillId="6" borderId="1" xfId="0" applyFont="1" applyFill="1" applyBorder="1" applyAlignment="1">
      <alignment vertical="center"/>
    </xf>
    <xf numFmtId="0" fontId="20" fillId="0" borderId="8" xfId="0" applyFont="1" applyBorder="1" applyAlignment="1">
      <alignment vertical="center" wrapText="1"/>
    </xf>
    <xf numFmtId="0" fontId="18" fillId="0" borderId="1" xfId="0" applyFont="1" applyBorder="1" applyAlignment="1">
      <alignment vertical="center" wrapText="1"/>
    </xf>
    <xf numFmtId="0" fontId="10" fillId="0" borderId="17" xfId="0" applyFont="1" applyBorder="1" applyAlignment="1">
      <alignment horizontal="center" vertical="center" wrapText="1"/>
    </xf>
    <xf numFmtId="0" fontId="11" fillId="4" borderId="18" xfId="0" applyFont="1" applyFill="1" applyBorder="1" applyAlignment="1">
      <alignment vertical="center" wrapText="1"/>
    </xf>
    <xf numFmtId="0" fontId="11" fillId="4" borderId="19" xfId="0" applyFont="1" applyFill="1" applyBorder="1" applyAlignment="1">
      <alignment vertical="center" wrapText="1"/>
    </xf>
    <xf numFmtId="4" fontId="11" fillId="4" borderId="19" xfId="3" applyNumberFormat="1" applyFont="1" applyFill="1" applyBorder="1" applyAlignment="1">
      <alignment horizontal="center" vertical="center" wrapText="1"/>
    </xf>
    <xf numFmtId="4" fontId="11" fillId="4" borderId="19" xfId="0" applyNumberFormat="1" applyFont="1" applyFill="1" applyBorder="1" applyAlignment="1">
      <alignment horizontal="center" vertical="center" wrapText="1"/>
    </xf>
    <xf numFmtId="0" fontId="11" fillId="4" borderId="20" xfId="0" applyFont="1" applyFill="1" applyBorder="1" applyAlignment="1">
      <alignment vertical="center" wrapText="1"/>
    </xf>
    <xf numFmtId="0" fontId="11" fillId="0" borderId="17" xfId="0" applyFont="1" applyBorder="1" applyAlignment="1">
      <alignment horizontal="center" vertical="center" wrapText="1"/>
    </xf>
    <xf numFmtId="0" fontId="11" fillId="6" borderId="3" xfId="0" applyFont="1" applyFill="1" applyBorder="1" applyAlignment="1">
      <alignment horizontal="center" vertical="center" wrapText="1"/>
    </xf>
    <xf numFmtId="0" fontId="10" fillId="20" borderId="17" xfId="0" applyFont="1" applyFill="1" applyBorder="1" applyAlignment="1">
      <alignment horizontal="center" vertical="center" wrapText="1"/>
    </xf>
    <xf numFmtId="0" fontId="10" fillId="0" borderId="3" xfId="0" applyFont="1" applyBorder="1" applyAlignment="1">
      <alignment vertical="center" wrapText="1"/>
    </xf>
    <xf numFmtId="0" fontId="10" fillId="20" borderId="17" xfId="0" applyFont="1" applyFill="1" applyBorder="1" applyAlignment="1">
      <alignment horizontal="left" vertical="center" wrapText="1"/>
    </xf>
    <xf numFmtId="0" fontId="11" fillId="6" borderId="17" xfId="0" applyFont="1" applyFill="1" applyBorder="1" applyAlignment="1">
      <alignment horizontal="center" vertical="center" wrapText="1"/>
    </xf>
    <xf numFmtId="0" fontId="14" fillId="6" borderId="17" xfId="0" applyFont="1" applyFill="1" applyBorder="1" applyAlignment="1">
      <alignment horizontal="center" vertical="center" wrapText="1"/>
    </xf>
    <xf numFmtId="4" fontId="14" fillId="6" borderId="17" xfId="3" applyNumberFormat="1" applyFont="1" applyFill="1" applyBorder="1" applyAlignment="1">
      <alignment horizontal="center" vertical="center" wrapText="1"/>
    </xf>
    <xf numFmtId="4" fontId="10" fillId="6" borderId="17" xfId="3" applyNumberFormat="1" applyFont="1" applyFill="1" applyBorder="1" applyAlignment="1">
      <alignment horizontal="center" vertical="center" wrapText="1"/>
    </xf>
    <xf numFmtId="4" fontId="10" fillId="6" borderId="18" xfId="2" applyNumberFormat="1"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4" borderId="3" xfId="0" applyFont="1" applyFill="1" applyBorder="1" applyAlignment="1">
      <alignment horizontal="left" vertical="top" wrapText="1"/>
    </xf>
    <xf numFmtId="0" fontId="11" fillId="6" borderId="19" xfId="0" applyFont="1" applyFill="1" applyBorder="1" applyAlignment="1">
      <alignment horizontal="center" vertical="center" wrapText="1"/>
    </xf>
    <xf numFmtId="4" fontId="14" fillId="6" borderId="17" xfId="2" applyNumberFormat="1" applyFont="1" applyFill="1" applyBorder="1" applyAlignment="1">
      <alignment horizontal="center" vertical="center"/>
    </xf>
    <xf numFmtId="4" fontId="10" fillId="6" borderId="17" xfId="2" applyNumberFormat="1" applyFont="1" applyFill="1" applyBorder="1" applyAlignment="1">
      <alignment horizontal="center" vertical="center"/>
    </xf>
    <xf numFmtId="0" fontId="10" fillId="6" borderId="17" xfId="0" applyFont="1" applyFill="1" applyBorder="1" applyAlignment="1">
      <alignment horizontal="center" vertical="center"/>
    </xf>
    <xf numFmtId="0" fontId="11" fillId="6" borderId="5" xfId="0" applyFont="1" applyFill="1" applyBorder="1" applyAlignment="1">
      <alignment horizontal="center" vertical="center" wrapText="1"/>
    </xf>
    <xf numFmtId="4" fontId="14" fillId="6" borderId="3" xfId="2" applyNumberFormat="1" applyFont="1" applyFill="1" applyBorder="1" applyAlignment="1">
      <alignment horizontal="center" vertical="center"/>
    </xf>
    <xf numFmtId="4" fontId="10" fillId="6" borderId="3" xfId="2" applyNumberFormat="1" applyFont="1" applyFill="1" applyBorder="1" applyAlignment="1">
      <alignment horizontal="center" vertical="center"/>
    </xf>
    <xf numFmtId="0" fontId="10" fillId="6" borderId="3" xfId="0" applyFont="1" applyFill="1" applyBorder="1" applyAlignment="1">
      <alignment horizontal="center" vertical="center"/>
    </xf>
    <xf numFmtId="0" fontId="11" fillId="0" borderId="20" xfId="1" applyFont="1" applyBorder="1" applyAlignment="1">
      <alignment horizontal="left" vertical="top" wrapText="1"/>
    </xf>
    <xf numFmtId="0" fontId="11" fillId="0" borderId="20" xfId="0" applyFont="1" applyBorder="1" applyAlignment="1">
      <alignment horizontal="center" vertical="center" wrapText="1"/>
    </xf>
    <xf numFmtId="4" fontId="11" fillId="0" borderId="17" xfId="2" applyNumberFormat="1" applyFont="1" applyFill="1" applyBorder="1" applyAlignment="1">
      <alignment horizontal="center" vertical="center"/>
    </xf>
    <xf numFmtId="0" fontId="11" fillId="0" borderId="17" xfId="0" applyFont="1" applyBorder="1" applyAlignment="1">
      <alignment horizontal="center" vertical="center"/>
    </xf>
    <xf numFmtId="0" fontId="15" fillId="0" borderId="3" xfId="0" applyFont="1" applyBorder="1" applyAlignment="1">
      <alignment horizontal="left" vertical="top" wrapText="1"/>
    </xf>
    <xf numFmtId="4" fontId="11" fillId="0" borderId="2" xfId="3" applyNumberFormat="1" applyFont="1" applyBorder="1" applyAlignment="1">
      <alignment horizontal="center" vertical="center" wrapText="1"/>
    </xf>
    <xf numFmtId="4" fontId="11" fillId="0" borderId="2" xfId="2" applyNumberFormat="1" applyFont="1" applyFill="1" applyBorder="1" applyAlignment="1">
      <alignment horizontal="center" vertical="center" wrapText="1"/>
    </xf>
    <xf numFmtId="0" fontId="11" fillId="0" borderId="13" xfId="0" applyFont="1" applyBorder="1" applyAlignment="1">
      <alignment horizontal="center" vertical="center" wrapText="1"/>
    </xf>
    <xf numFmtId="0" fontId="11" fillId="22" borderId="10" xfId="0" applyFont="1" applyFill="1" applyBorder="1" applyAlignment="1">
      <alignment horizontal="center" vertical="center" wrapText="1"/>
    </xf>
    <xf numFmtId="0" fontId="11" fillId="22" borderId="9" xfId="0" applyFont="1" applyFill="1" applyBorder="1" applyAlignment="1">
      <alignment horizontal="center" vertical="center" wrapText="1"/>
    </xf>
    <xf numFmtId="0" fontId="10" fillId="8" borderId="1" xfId="0" applyFont="1" applyFill="1" applyBorder="1" applyAlignment="1">
      <alignment horizontal="left" vertical="center" wrapText="1"/>
    </xf>
    <xf numFmtId="4" fontId="11" fillId="0" borderId="2" xfId="3" applyNumberFormat="1" applyFont="1" applyFill="1" applyBorder="1" applyAlignment="1">
      <alignment horizontal="center" vertical="center" wrapText="1"/>
    </xf>
    <xf numFmtId="0" fontId="11" fillId="0" borderId="13" xfId="0" applyFont="1" applyBorder="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center"/>
    </xf>
    <xf numFmtId="0" fontId="11" fillId="0" borderId="15" xfId="0" applyFont="1" applyBorder="1" applyAlignment="1">
      <alignment horizontal="center" vertical="center"/>
    </xf>
    <xf numFmtId="0" fontId="8" fillId="0" borderId="1" xfId="0" applyFont="1" applyBorder="1" applyAlignment="1">
      <alignment horizontal="center" vertical="center"/>
    </xf>
    <xf numFmtId="4" fontId="11" fillId="0" borderId="1" xfId="3" applyNumberFormat="1" applyFont="1" applyBorder="1" applyAlignment="1">
      <alignment horizontal="center" vertical="center"/>
    </xf>
    <xf numFmtId="4" fontId="11" fillId="0" borderId="1" xfId="0" applyNumberFormat="1" applyFont="1" applyBorder="1" applyAlignment="1">
      <alignment horizontal="center" vertical="center"/>
    </xf>
    <xf numFmtId="0" fontId="34" fillId="0" borderId="0" xfId="0" applyFont="1" applyAlignment="1">
      <alignment horizontal="left" vertical="top"/>
    </xf>
    <xf numFmtId="165" fontId="11" fillId="0" borderId="2" xfId="3" applyNumberFormat="1"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5" xfId="1" applyFont="1" applyFill="1" applyBorder="1" applyAlignment="1">
      <alignment horizontal="center" vertical="center" wrapText="1"/>
    </xf>
    <xf numFmtId="0" fontId="10" fillId="6" borderId="6" xfId="1" applyFont="1" applyFill="1" applyBorder="1" applyAlignment="1">
      <alignment horizontal="center" vertical="center" wrapText="1"/>
    </xf>
    <xf numFmtId="43" fontId="11" fillId="0" borderId="2" xfId="3" applyFont="1" applyBorder="1" applyAlignment="1">
      <alignment horizontal="center" vertical="center" wrapText="1"/>
    </xf>
    <xf numFmtId="0" fontId="11" fillId="21"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4" fontId="10" fillId="6" borderId="1" xfId="2" applyNumberFormat="1" applyFont="1" applyFill="1" applyBorder="1" applyAlignment="1">
      <alignment horizontal="center" vertical="center" wrapText="1"/>
    </xf>
    <xf numFmtId="0" fontId="14" fillId="0" borderId="1" xfId="0" applyFont="1" applyBorder="1" applyAlignment="1">
      <alignment horizontal="center" vertical="center" wrapText="1"/>
    </xf>
    <xf numFmtId="4" fontId="14" fillId="0" borderId="1" xfId="3" applyNumberFormat="1" applyFont="1" applyFill="1" applyBorder="1" applyAlignment="1">
      <alignment horizontal="center" vertical="center" wrapText="1"/>
    </xf>
    <xf numFmtId="4" fontId="10" fillId="0" borderId="1" xfId="3" applyNumberFormat="1" applyFont="1" applyFill="1" applyBorder="1" applyAlignment="1">
      <alignment horizontal="center" vertical="center" wrapText="1"/>
    </xf>
    <xf numFmtId="0" fontId="11" fillId="20" borderId="1" xfId="0" applyFont="1" applyFill="1" applyBorder="1" applyAlignment="1">
      <alignment horizontal="left" vertical="center" wrapText="1"/>
    </xf>
    <xf numFmtId="0" fontId="11" fillId="20" borderId="1" xfId="0" applyFont="1" applyFill="1" applyBorder="1" applyAlignment="1">
      <alignment horizontal="center" vertical="center" wrapText="1"/>
    </xf>
    <xf numFmtId="0" fontId="10" fillId="20" borderId="1" xfId="1" applyFont="1" applyFill="1" applyBorder="1" applyAlignment="1">
      <alignment horizontal="center" vertical="center" wrapText="1"/>
    </xf>
    <xf numFmtId="4" fontId="10" fillId="20" borderId="1" xfId="3"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4" fontId="10" fillId="8" borderId="1" xfId="3" applyNumberFormat="1" applyFont="1" applyFill="1" applyBorder="1" applyAlignment="1">
      <alignment horizontal="center" vertical="center" wrapText="1"/>
    </xf>
    <xf numFmtId="4" fontId="10" fillId="8" borderId="1" xfId="0" applyNumberFormat="1" applyFont="1" applyFill="1" applyBorder="1" applyAlignment="1">
      <alignment horizontal="center" vertical="center" wrapText="1"/>
    </xf>
    <xf numFmtId="0" fontId="20" fillId="6" borderId="5" xfId="0" applyFont="1" applyFill="1" applyBorder="1" applyAlignment="1">
      <alignment horizontal="center" vertical="center" wrapText="1"/>
    </xf>
    <xf numFmtId="0" fontId="10" fillId="6" borderId="6" xfId="1" applyFont="1" applyFill="1" applyBorder="1" applyAlignment="1">
      <alignment vertical="center" wrapText="1"/>
    </xf>
    <xf numFmtId="0" fontId="10" fillId="6" borderId="7" xfId="1" applyFont="1" applyFill="1" applyBorder="1" applyAlignment="1">
      <alignment vertical="center" wrapText="1"/>
    </xf>
    <xf numFmtId="0" fontId="11" fillId="20" borderId="5" xfId="0" applyFont="1" applyFill="1" applyBorder="1" applyAlignment="1">
      <alignment vertical="center" wrapText="1"/>
    </xf>
    <xf numFmtId="0" fontId="11" fillId="20" borderId="6" xfId="0" applyFont="1" applyFill="1" applyBorder="1" applyAlignment="1">
      <alignment vertical="center" wrapText="1"/>
    </xf>
    <xf numFmtId="0" fontId="11" fillId="20" borderId="7" xfId="0" applyFont="1" applyFill="1" applyBorder="1" applyAlignment="1">
      <alignment vertical="center" wrapText="1"/>
    </xf>
    <xf numFmtId="43" fontId="0" fillId="0" borderId="0" xfId="3" applyFont="1"/>
    <xf numFmtId="0" fontId="35" fillId="22" borderId="1"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20" borderId="5" xfId="0" applyFont="1" applyFill="1" applyBorder="1" applyAlignment="1">
      <alignment horizontal="center" vertical="center" wrapText="1"/>
    </xf>
    <xf numFmtId="0" fontId="20" fillId="20" borderId="3" xfId="0" applyFont="1" applyFill="1" applyBorder="1" applyAlignment="1">
      <alignment horizontal="center" vertical="center" wrapText="1"/>
    </xf>
    <xf numFmtId="0" fontId="11" fillId="21" borderId="1" xfId="0" applyFont="1" applyFill="1" applyBorder="1" applyAlignment="1">
      <alignment horizontal="left" vertical="center" wrapText="1"/>
    </xf>
    <xf numFmtId="4" fontId="11" fillId="21" borderId="1" xfId="3" applyNumberFormat="1" applyFont="1" applyFill="1" applyBorder="1" applyAlignment="1">
      <alignment horizontal="center" vertical="center" wrapText="1"/>
    </xf>
    <xf numFmtId="4" fontId="11" fillId="21" borderId="4" xfId="0" applyNumberFormat="1" applyFont="1" applyFill="1" applyBorder="1" applyAlignment="1">
      <alignment horizontal="center" vertical="center" wrapText="1"/>
    </xf>
    <xf numFmtId="0" fontId="10" fillId="0" borderId="9" xfId="1" applyFont="1" applyBorder="1" applyAlignment="1">
      <alignment horizontal="left" vertical="top" wrapText="1"/>
    </xf>
    <xf numFmtId="0" fontId="35" fillId="0" borderId="1" xfId="0" applyFont="1" applyBorder="1" applyAlignment="1">
      <alignment horizontal="center" vertical="center" wrapText="1"/>
    </xf>
    <xf numFmtId="4" fontId="10" fillId="22" borderId="1" xfId="2" applyNumberFormat="1" applyFont="1" applyFill="1" applyBorder="1" applyAlignment="1">
      <alignment horizontal="center" vertical="center"/>
    </xf>
    <xf numFmtId="0" fontId="10" fillId="22" borderId="2" xfId="0" applyFont="1" applyFill="1" applyBorder="1" applyAlignment="1">
      <alignment horizontal="center" vertical="center"/>
    </xf>
    <xf numFmtId="0" fontId="11" fillId="22" borderId="2" xfId="1" applyFont="1" applyFill="1" applyBorder="1" applyAlignment="1">
      <alignment horizontal="center" vertical="center" wrapText="1"/>
    </xf>
    <xf numFmtId="0" fontId="11" fillId="22" borderId="2" xfId="0" applyFont="1" applyFill="1" applyBorder="1" applyAlignment="1">
      <alignment horizontal="center" vertical="center" wrapText="1"/>
    </xf>
    <xf numFmtId="4" fontId="11" fillId="22" borderId="2" xfId="2" applyNumberFormat="1" applyFont="1" applyFill="1" applyBorder="1" applyAlignment="1">
      <alignment horizontal="center" vertical="center"/>
    </xf>
    <xf numFmtId="0" fontId="11" fillId="22" borderId="13" xfId="0" applyFont="1" applyFill="1" applyBorder="1" applyAlignment="1">
      <alignment horizontal="left" vertical="center"/>
    </xf>
    <xf numFmtId="0" fontId="11" fillId="22" borderId="2" xfId="1" applyFont="1" applyFill="1" applyBorder="1" applyAlignment="1">
      <alignment horizontal="center" vertical="center"/>
    </xf>
    <xf numFmtId="0" fontId="11" fillId="4" borderId="2" xfId="0" applyFont="1" applyFill="1" applyBorder="1" applyAlignment="1">
      <alignment horizontal="center" vertical="center" wrapText="1"/>
    </xf>
    <xf numFmtId="0" fontId="11" fillId="20" borderId="1" xfId="0" applyFont="1" applyFill="1" applyBorder="1" applyAlignment="1">
      <alignment vertical="center" wrapText="1"/>
    </xf>
    <xf numFmtId="0" fontId="10" fillId="20" borderId="4" xfId="0" applyFont="1" applyFill="1" applyBorder="1" applyAlignment="1">
      <alignment horizontal="center" vertical="center" wrapText="1"/>
    </xf>
    <xf numFmtId="0" fontId="10" fillId="22" borderId="4" xfId="0" applyFont="1" applyFill="1" applyBorder="1" applyAlignment="1">
      <alignment horizontal="left" vertical="center" wrapText="1"/>
    </xf>
    <xf numFmtId="0" fontId="11" fillId="4" borderId="2" xfId="0" applyFont="1" applyFill="1" applyBorder="1" applyAlignment="1">
      <alignment vertical="center" wrapText="1"/>
    </xf>
    <xf numFmtId="0" fontId="11" fillId="4" borderId="1" xfId="0" applyFont="1" applyFill="1" applyBorder="1" applyAlignment="1">
      <alignment vertical="center" wrapText="1"/>
    </xf>
    <xf numFmtId="0" fontId="10" fillId="4" borderId="18" xfId="0" applyFont="1" applyFill="1" applyBorder="1" applyAlignment="1">
      <alignment horizontal="left" vertical="center" wrapText="1"/>
    </xf>
    <xf numFmtId="0" fontId="15" fillId="6" borderId="1" xfId="0" applyFont="1" applyFill="1" applyBorder="1" applyAlignment="1">
      <alignment horizontal="center" vertical="top" wrapText="1"/>
    </xf>
    <xf numFmtId="0" fontId="15" fillId="6" borderId="1" xfId="1" applyFont="1" applyFill="1" applyBorder="1" applyAlignment="1">
      <alignment vertical="center"/>
    </xf>
    <xf numFmtId="0" fontId="15" fillId="22" borderId="1" xfId="0" applyFont="1" applyFill="1" applyBorder="1" applyAlignment="1">
      <alignment horizontal="left" vertical="center"/>
    </xf>
    <xf numFmtId="0" fontId="21" fillId="22" borderId="1" xfId="0" applyFont="1" applyFill="1" applyBorder="1" applyAlignment="1">
      <alignment horizontal="center" vertical="center" wrapText="1"/>
    </xf>
    <xf numFmtId="0" fontId="15" fillId="22" borderId="1" xfId="0" applyFont="1" applyFill="1" applyBorder="1" applyAlignment="1">
      <alignment horizontal="center" vertical="center"/>
    </xf>
    <xf numFmtId="0" fontId="20" fillId="0" borderId="1" xfId="0" applyFont="1" applyBorder="1" applyAlignment="1">
      <alignment vertical="center"/>
    </xf>
    <xf numFmtId="0" fontId="37" fillId="0" borderId="1" xfId="0" applyFont="1" applyBorder="1" applyAlignment="1">
      <alignment horizontal="center" vertical="center" wrapText="1"/>
    </xf>
    <xf numFmtId="0" fontId="20" fillId="22" borderId="1" xfId="1" applyFont="1" applyFill="1" applyBorder="1" applyAlignment="1">
      <alignment horizontal="center" vertical="center" wrapText="1"/>
    </xf>
    <xf numFmtId="166" fontId="20" fillId="19" borderId="1" xfId="0" quotePrefix="1" applyNumberFormat="1" applyFont="1" applyFill="1" applyBorder="1" applyAlignment="1">
      <alignment horizontal="center" vertical="center" wrapText="1"/>
    </xf>
    <xf numFmtId="166" fontId="27" fillId="19" borderId="1" xfId="0" quotePrefix="1" applyNumberFormat="1" applyFont="1" applyFill="1" applyBorder="1" applyAlignment="1">
      <alignment horizontal="center" vertical="center"/>
    </xf>
    <xf numFmtId="0" fontId="36" fillId="0" borderId="1" xfId="1" applyFont="1" applyBorder="1" applyAlignment="1">
      <alignment horizontal="center" vertical="center" wrapText="1"/>
    </xf>
    <xf numFmtId="4" fontId="11" fillId="0" borderId="2" xfId="3" applyNumberFormat="1" applyFont="1" applyBorder="1" applyAlignment="1">
      <alignment horizontal="center" vertical="center" wrapText="1"/>
    </xf>
    <xf numFmtId="4" fontId="11" fillId="0" borderId="8" xfId="3" applyNumberFormat="1" applyFont="1" applyBorder="1" applyAlignment="1">
      <alignment horizontal="center" vertical="center" wrapText="1"/>
    </xf>
    <xf numFmtId="4" fontId="11" fillId="0" borderId="3" xfId="3" applyNumberFormat="1" applyFont="1" applyBorder="1" applyAlignment="1">
      <alignment horizontal="center" vertical="center" wrapText="1"/>
    </xf>
    <xf numFmtId="4" fontId="11" fillId="0" borderId="11" xfId="0" applyNumberFormat="1" applyFont="1" applyBorder="1" applyAlignment="1">
      <alignment horizontal="center" vertical="center" wrapText="1"/>
    </xf>
    <xf numFmtId="4" fontId="11" fillId="0" borderId="14" xfId="0" applyNumberFormat="1" applyFont="1" applyBorder="1" applyAlignment="1">
      <alignment horizontal="center" vertical="center" wrapText="1"/>
    </xf>
    <xf numFmtId="4" fontId="11" fillId="0" borderId="5"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4" fontId="11" fillId="0" borderId="2"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4" borderId="1" xfId="0" applyFont="1" applyFill="1" applyBorder="1" applyAlignment="1">
      <alignment horizontal="left"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5" xfId="1" applyFont="1" applyFill="1" applyBorder="1" applyAlignment="1">
      <alignment horizontal="center" vertical="center" wrapText="1"/>
    </xf>
    <xf numFmtId="0" fontId="10" fillId="6" borderId="6" xfId="1" applyFont="1" applyFill="1" applyBorder="1" applyAlignment="1">
      <alignment horizontal="center" vertical="center" wrapText="1"/>
    </xf>
    <xf numFmtId="0" fontId="11" fillId="22" borderId="4" xfId="0" applyFont="1" applyFill="1" applyBorder="1" applyAlignment="1">
      <alignment horizontal="center" vertical="center" wrapText="1"/>
    </xf>
    <xf numFmtId="0" fontId="11" fillId="22" borderId="10" xfId="0" applyFont="1" applyFill="1" applyBorder="1" applyAlignment="1">
      <alignment horizontal="center" vertical="center" wrapText="1"/>
    </xf>
    <xf numFmtId="0" fontId="11" fillId="22" borderId="9" xfId="0" applyFont="1" applyFill="1" applyBorder="1" applyAlignment="1">
      <alignment horizontal="center" vertical="center" wrapText="1"/>
    </xf>
    <xf numFmtId="4" fontId="11" fillId="0" borderId="1" xfId="3" applyNumberFormat="1" applyFont="1" applyBorder="1" applyAlignment="1">
      <alignment horizontal="center" vertical="center" wrapText="1"/>
    </xf>
    <xf numFmtId="0" fontId="11" fillId="0" borderId="1" xfId="0" applyFont="1" applyBorder="1" applyAlignment="1">
      <alignment horizontal="left" vertical="top"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5" fillId="2" borderId="1" xfId="0"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0" fontId="10" fillId="6" borderId="10" xfId="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5" fillId="6" borderId="4" xfId="1" applyFont="1" applyFill="1" applyBorder="1" applyAlignment="1">
      <alignment horizontal="center" vertical="center" wrapText="1"/>
    </xf>
    <xf numFmtId="0" fontId="15" fillId="6" borderId="10" xfId="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0" fillId="6" borderId="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0" xfId="1" applyFont="1" applyFill="1" applyBorder="1" applyAlignment="1">
      <alignment horizontal="center" vertical="center"/>
    </xf>
    <xf numFmtId="0" fontId="10" fillId="6" borderId="9" xfId="1" applyFont="1" applyFill="1" applyBorder="1" applyAlignment="1">
      <alignment horizontal="center" vertical="center"/>
    </xf>
    <xf numFmtId="0" fontId="15" fillId="0" borderId="1" xfId="0" applyFont="1" applyBorder="1" applyAlignment="1">
      <alignment horizontal="center" vertical="center" wrapText="1"/>
    </xf>
    <xf numFmtId="0" fontId="15" fillId="2" borderId="1" xfId="0" applyFont="1" applyFill="1" applyBorder="1" applyAlignment="1">
      <alignment horizontal="left" vertical="center" wrapText="1"/>
    </xf>
    <xf numFmtId="0" fontId="15" fillId="6" borderId="4" xfId="1" applyFont="1" applyFill="1" applyBorder="1" applyAlignment="1">
      <alignment horizontal="center" vertical="center"/>
    </xf>
    <xf numFmtId="0" fontId="15" fillId="6" borderId="10" xfId="1" applyFont="1" applyFill="1" applyBorder="1" applyAlignment="1">
      <alignment horizontal="center" vertical="center"/>
    </xf>
    <xf numFmtId="0" fontId="15" fillId="6" borderId="9" xfId="1"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16" borderId="5" xfId="0" applyFont="1" applyFill="1" applyBorder="1" applyAlignment="1">
      <alignment horizontal="left" vertical="center"/>
    </xf>
    <xf numFmtId="0" fontId="15" fillId="16" borderId="6" xfId="0" applyFont="1" applyFill="1" applyBorder="1" applyAlignment="1">
      <alignment horizontal="left" vertical="center"/>
    </xf>
    <xf numFmtId="0" fontId="15" fillId="16" borderId="7" xfId="0" applyFont="1" applyFill="1" applyBorder="1" applyAlignment="1">
      <alignment horizontal="left" vertical="center"/>
    </xf>
    <xf numFmtId="0" fontId="15" fillId="17" borderId="4" xfId="0" applyFont="1" applyFill="1" applyBorder="1" applyAlignment="1">
      <alignment horizontal="left" vertical="center"/>
    </xf>
    <xf numFmtId="0" fontId="15" fillId="17" borderId="10" xfId="0" applyFont="1" applyFill="1" applyBorder="1" applyAlignment="1">
      <alignment horizontal="left" vertical="center"/>
    </xf>
    <xf numFmtId="0" fontId="15" fillId="17" borderId="9" xfId="0" applyFont="1" applyFill="1" applyBorder="1" applyAlignment="1">
      <alignment horizontal="left" vertical="center"/>
    </xf>
    <xf numFmtId="0" fontId="15" fillId="6" borderId="4" xfId="0" applyFont="1" applyFill="1" applyBorder="1" applyAlignment="1">
      <alignment horizontal="center" vertical="center"/>
    </xf>
    <xf numFmtId="0" fontId="15" fillId="6" borderId="9"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0" fillId="6" borderId="9"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wrapText="1"/>
    </xf>
    <xf numFmtId="4" fontId="11" fillId="0" borderId="11" xfId="3" applyNumberFormat="1" applyFont="1" applyBorder="1" applyAlignment="1">
      <alignment horizontal="center" vertical="center" wrapText="1"/>
    </xf>
    <xf numFmtId="4" fontId="11" fillId="0" borderId="14" xfId="3" applyNumberFormat="1" applyFont="1" applyBorder="1" applyAlignment="1">
      <alignment horizontal="center" vertical="center" wrapText="1"/>
    </xf>
    <xf numFmtId="4" fontId="11" fillId="0" borderId="5" xfId="3" applyNumberFormat="1" applyFont="1" applyBorder="1" applyAlignment="1">
      <alignment horizontal="center" vertical="center" wrapText="1"/>
    </xf>
    <xf numFmtId="0" fontId="11" fillId="0" borderId="8" xfId="0" applyFont="1" applyBorder="1" applyAlignment="1">
      <alignment horizontal="center" vertical="center" wrapText="1"/>
    </xf>
    <xf numFmtId="0" fontId="10" fillId="6" borderId="4" xfId="1" applyFont="1" applyFill="1" applyBorder="1" applyAlignment="1">
      <alignment horizontal="center" vertical="center" wrapText="1"/>
    </xf>
    <xf numFmtId="0" fontId="10" fillId="6" borderId="9" xfId="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4" xfId="1" applyFont="1" applyFill="1" applyBorder="1" applyAlignment="1">
      <alignment horizontal="center" vertical="center" wrapText="1"/>
    </xf>
    <xf numFmtId="0" fontId="11" fillId="6" borderId="10" xfId="1" applyFont="1" applyFill="1" applyBorder="1" applyAlignment="1">
      <alignment horizontal="center" vertical="center" wrapText="1"/>
    </xf>
    <xf numFmtId="0" fontId="10" fillId="6" borderId="10"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6" borderId="9" xfId="0" applyFont="1" applyFill="1" applyBorder="1" applyAlignment="1">
      <alignment horizontal="center" vertical="center"/>
    </xf>
    <xf numFmtId="0" fontId="14" fillId="6" borderId="1"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1" xfId="1" applyFont="1" applyFill="1" applyBorder="1" applyAlignment="1">
      <alignment horizontal="center" vertical="center"/>
    </xf>
    <xf numFmtId="0" fontId="10" fillId="6" borderId="5"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5" xfId="1" applyFont="1" applyFill="1" applyBorder="1" applyAlignment="1">
      <alignment horizontal="center" vertical="center"/>
    </xf>
    <xf numFmtId="0" fontId="10" fillId="6" borderId="6" xfId="1" applyFont="1" applyFill="1" applyBorder="1" applyAlignment="1">
      <alignment horizontal="center" vertical="center"/>
    </xf>
    <xf numFmtId="0" fontId="10" fillId="6" borderId="7" xfId="1" applyFont="1" applyFill="1" applyBorder="1" applyAlignment="1">
      <alignment horizontal="center" vertical="center"/>
    </xf>
    <xf numFmtId="0" fontId="11" fillId="6" borderId="4"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4" xfId="1" applyFont="1" applyFill="1" applyBorder="1" applyAlignment="1">
      <alignment horizontal="center" vertical="center"/>
    </xf>
    <xf numFmtId="0" fontId="11" fillId="6" borderId="10" xfId="1" applyFont="1" applyFill="1" applyBorder="1" applyAlignment="1">
      <alignment horizontal="center" vertical="center"/>
    </xf>
    <xf numFmtId="0" fontId="11" fillId="6" borderId="9" xfId="1" applyFont="1" applyFill="1" applyBorder="1" applyAlignment="1">
      <alignment horizontal="center" vertical="center"/>
    </xf>
    <xf numFmtId="0" fontId="10" fillId="6" borderId="1" xfId="1" applyFont="1" applyFill="1" applyBorder="1" applyAlignment="1">
      <alignment horizontal="center" vertical="center"/>
    </xf>
    <xf numFmtId="0" fontId="11" fillId="6" borderId="10" xfId="0" applyFont="1" applyFill="1" applyBorder="1" applyAlignment="1">
      <alignment horizontal="center" vertical="center"/>
    </xf>
    <xf numFmtId="0" fontId="10" fillId="12" borderId="4"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12" borderId="11"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5" borderId="1" xfId="0" applyFont="1" applyFill="1" applyBorder="1" applyAlignment="1">
      <alignment horizontal="left" vertical="center"/>
    </xf>
    <xf numFmtId="0" fontId="23" fillId="0" borderId="2"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3" xfId="0" applyFont="1" applyBorder="1" applyAlignment="1">
      <alignment horizontal="center" vertical="center" wrapText="1"/>
    </xf>
    <xf numFmtId="0" fontId="10" fillId="6" borderId="19" xfId="1" applyFont="1" applyFill="1" applyBorder="1" applyAlignment="1">
      <alignment horizontal="center" vertical="center"/>
    </xf>
    <xf numFmtId="0" fontId="10" fillId="6" borderId="20" xfId="1" applyFont="1" applyFill="1" applyBorder="1" applyAlignment="1">
      <alignment horizontal="center" vertical="center"/>
    </xf>
    <xf numFmtId="0" fontId="11" fillId="0" borderId="6" xfId="0" applyFont="1" applyBorder="1" applyAlignment="1">
      <alignment horizontal="center" vertical="center" wrapText="1"/>
    </xf>
    <xf numFmtId="0" fontId="10" fillId="13" borderId="5" xfId="0" applyFont="1" applyFill="1" applyBorder="1" applyAlignment="1">
      <alignment horizontal="left" vertical="center"/>
    </xf>
    <xf numFmtId="0" fontId="10" fillId="13" borderId="6" xfId="0" applyFont="1" applyFill="1" applyBorder="1" applyAlignment="1">
      <alignment horizontal="left" vertical="center"/>
    </xf>
    <xf numFmtId="0" fontId="10" fillId="13" borderId="7" xfId="0" applyFont="1" applyFill="1" applyBorder="1" applyAlignment="1">
      <alignment horizontal="left" vertical="center"/>
    </xf>
    <xf numFmtId="0" fontId="10" fillId="14" borderId="4" xfId="0" applyFont="1" applyFill="1" applyBorder="1" applyAlignment="1">
      <alignment horizontal="left" vertical="center"/>
    </xf>
    <xf numFmtId="0" fontId="10" fillId="14" borderId="10" xfId="0" applyFont="1" applyFill="1" applyBorder="1" applyAlignment="1">
      <alignment horizontal="left" vertical="center"/>
    </xf>
    <xf numFmtId="0" fontId="10" fillId="14" borderId="9" xfId="0" applyFont="1" applyFill="1" applyBorder="1" applyAlignment="1">
      <alignment horizontal="left" vertical="center"/>
    </xf>
    <xf numFmtId="0" fontId="10" fillId="6" borderId="4" xfId="1" applyFont="1" applyFill="1" applyBorder="1" applyAlignment="1">
      <alignment horizontal="center" vertical="center"/>
    </xf>
    <xf numFmtId="0" fontId="10" fillId="12" borderId="5"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6" borderId="1" xfId="1" applyFont="1" applyFill="1" applyBorder="1" applyAlignment="1">
      <alignment horizontal="center" vertical="center" wrapText="1"/>
    </xf>
    <xf numFmtId="0" fontId="10" fillId="6" borderId="1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0" fillId="6" borderId="12" xfId="1"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11" borderId="1" xfId="0" applyFont="1" applyFill="1" applyBorder="1" applyAlignment="1">
      <alignment horizontal="left" vertical="center"/>
    </xf>
    <xf numFmtId="0" fontId="10" fillId="11" borderId="2" xfId="0" applyFont="1" applyFill="1" applyBorder="1" applyAlignment="1">
      <alignment horizontal="left" vertical="center"/>
    </xf>
    <xf numFmtId="0" fontId="15" fillId="6" borderId="9" xfId="1" applyFont="1" applyFill="1" applyBorder="1" applyAlignment="1">
      <alignment horizontal="center" vertical="center" wrapText="1"/>
    </xf>
    <xf numFmtId="0" fontId="10" fillId="10" borderId="5" xfId="0" applyFont="1" applyFill="1" applyBorder="1" applyAlignment="1">
      <alignment horizontal="left" vertical="center" wrapText="1"/>
    </xf>
    <xf numFmtId="0" fontId="10" fillId="10" borderId="6"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15" fillId="5" borderId="4"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1" fillId="0" borderId="13" xfId="0" applyFont="1" applyBorder="1" applyAlignment="1">
      <alignment horizontal="left" vertical="top" wrapText="1"/>
    </xf>
    <xf numFmtId="0" fontId="11" fillId="0" borderId="15" xfId="0" applyFont="1" applyBorder="1" applyAlignment="1">
      <alignment horizontal="left" vertical="top" wrapText="1"/>
    </xf>
    <xf numFmtId="0" fontId="8" fillId="0" borderId="1"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0" fillId="5" borderId="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2" borderId="3" xfId="0" applyFont="1" applyFill="1" applyBorder="1" applyAlignment="1">
      <alignment horizontal="center" vertical="center" wrapText="1"/>
    </xf>
    <xf numFmtId="0" fontId="15" fillId="22" borderId="1" xfId="0" applyFont="1" applyFill="1" applyBorder="1" applyAlignment="1">
      <alignment horizontal="left" vertic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4" fontId="15" fillId="2" borderId="3"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0" fillId="22" borderId="1"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2" borderId="3" xfId="0" applyFont="1" applyFill="1" applyBorder="1" applyAlignment="1">
      <alignment horizontal="left" vertical="center" wrapText="1"/>
    </xf>
    <xf numFmtId="0" fontId="26" fillId="2" borderId="8" xfId="0" applyFont="1" applyFill="1" applyBorder="1" applyAlignment="1">
      <alignment horizontal="center" vertical="center" wrapText="1"/>
    </xf>
    <xf numFmtId="4" fontId="11" fillId="0" borderId="2" xfId="3" applyNumberFormat="1" applyFont="1" applyBorder="1" applyAlignment="1">
      <alignment horizontal="center" vertical="center"/>
    </xf>
    <xf numFmtId="4" fontId="11" fillId="0" borderId="8" xfId="3" applyNumberFormat="1" applyFont="1" applyBorder="1" applyAlignment="1">
      <alignment horizontal="center" vertical="center"/>
    </xf>
    <xf numFmtId="4" fontId="11" fillId="0" borderId="3" xfId="3" applyNumberFormat="1" applyFont="1" applyBorder="1" applyAlignment="1">
      <alignment horizontal="center" vertical="center"/>
    </xf>
    <xf numFmtId="4" fontId="11" fillId="0" borderId="1" xfId="0" applyNumberFormat="1" applyFont="1" applyBorder="1" applyAlignment="1">
      <alignment horizontal="center" vertical="center"/>
    </xf>
    <xf numFmtId="0" fontId="18" fillId="0" borderId="2" xfId="0" applyFont="1" applyBorder="1" applyAlignment="1">
      <alignment horizontal="center" vertical="center" wrapText="1"/>
    </xf>
    <xf numFmtId="0" fontId="18" fillId="0" borderId="16" xfId="0" applyFont="1" applyBorder="1" applyAlignment="1">
      <alignment horizontal="center" vertical="center" wrapText="1"/>
    </xf>
    <xf numFmtId="0" fontId="11" fillId="21" borderId="4" xfId="0" applyFont="1" applyFill="1" applyBorder="1" applyAlignment="1">
      <alignment horizontal="center" vertical="center" wrapText="1"/>
    </xf>
    <xf numFmtId="0" fontId="11" fillId="21" borderId="10" xfId="0" applyFont="1" applyFill="1" applyBorder="1" applyAlignment="1">
      <alignment horizontal="center" vertical="center" wrapText="1"/>
    </xf>
    <xf numFmtId="0" fontId="11" fillId="21" borderId="9" xfId="0" applyFont="1" applyFill="1" applyBorder="1" applyAlignment="1">
      <alignment horizontal="center" vertical="center" wrapText="1"/>
    </xf>
    <xf numFmtId="0" fontId="10" fillId="6" borderId="18" xfId="0" applyFont="1" applyFill="1" applyBorder="1" applyAlignment="1">
      <alignment horizontal="center" vertical="center"/>
    </xf>
    <xf numFmtId="0" fontId="10" fillId="6" borderId="20"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8" borderId="1" xfId="0" applyFont="1" applyFill="1" applyBorder="1" applyAlignment="1">
      <alignment horizontal="left" vertical="center"/>
    </xf>
    <xf numFmtId="0" fontId="10" fillId="16" borderId="4" xfId="0" applyFont="1" applyFill="1" applyBorder="1" applyAlignment="1">
      <alignment horizontal="center" vertical="center"/>
    </xf>
    <xf numFmtId="0" fontId="10" fillId="16" borderId="10" xfId="0" applyFont="1" applyFill="1" applyBorder="1" applyAlignment="1">
      <alignment horizontal="center" vertical="center"/>
    </xf>
    <xf numFmtId="0" fontId="10" fillId="16" borderId="9" xfId="0" applyFont="1" applyFill="1" applyBorder="1" applyAlignment="1">
      <alignment horizontal="center" vertical="center"/>
    </xf>
    <xf numFmtId="4" fontId="16" fillId="0" borderId="4" xfId="0"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4" fontId="16" fillId="0" borderId="9" xfId="0"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0" fontId="10" fillId="8" borderId="4"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9" xfId="0" applyFont="1" applyFill="1" applyBorder="1" applyAlignment="1">
      <alignment horizontal="center" vertical="center"/>
    </xf>
    <xf numFmtId="4" fontId="10" fillId="0" borderId="1" xfId="0" applyNumberFormat="1" applyFont="1" applyBorder="1" applyAlignment="1">
      <alignment horizontal="center" vertical="center" wrapText="1"/>
    </xf>
    <xf numFmtId="0" fontId="10" fillId="10" borderId="4" xfId="0" applyFont="1" applyFill="1" applyBorder="1" applyAlignment="1">
      <alignment horizontal="center" vertical="center"/>
    </xf>
    <xf numFmtId="0" fontId="10" fillId="10" borderId="10" xfId="0" applyFont="1" applyFill="1" applyBorder="1" applyAlignment="1">
      <alignment horizontal="center" vertical="center"/>
    </xf>
    <xf numFmtId="0" fontId="10" fillId="10" borderId="9" xfId="0" applyFont="1" applyFill="1" applyBorder="1" applyAlignment="1">
      <alignment horizontal="center" vertical="center"/>
    </xf>
    <xf numFmtId="0" fontId="10" fillId="13" borderId="4" xfId="0" applyFont="1" applyFill="1" applyBorder="1" applyAlignment="1">
      <alignment horizontal="center" vertical="center"/>
    </xf>
    <xf numFmtId="0" fontId="10" fillId="13" borderId="10" xfId="0" applyFont="1" applyFill="1" applyBorder="1" applyAlignment="1">
      <alignment horizontal="center" vertical="center"/>
    </xf>
    <xf numFmtId="0" fontId="10" fillId="13" borderId="9" xfId="0" applyFont="1" applyFill="1" applyBorder="1" applyAlignment="1">
      <alignment horizontal="center" vertical="center"/>
    </xf>
    <xf numFmtId="0" fontId="20" fillId="6" borderId="4" xfId="1" applyFont="1" applyFill="1" applyBorder="1" applyAlignment="1">
      <alignment horizontal="center" vertical="center"/>
    </xf>
    <xf numFmtId="0" fontId="20" fillId="6" borderId="10" xfId="1" applyFont="1" applyFill="1" applyBorder="1" applyAlignment="1">
      <alignment horizontal="center" vertical="center"/>
    </xf>
    <xf numFmtId="0" fontId="20" fillId="6" borderId="9" xfId="1" applyFont="1" applyFill="1" applyBorder="1" applyAlignment="1">
      <alignment horizontal="center" vertical="center"/>
    </xf>
    <xf numFmtId="0" fontId="20" fillId="12" borderId="1" xfId="0" applyFont="1" applyFill="1" applyBorder="1" applyAlignment="1">
      <alignment horizontal="center" vertical="center"/>
    </xf>
    <xf numFmtId="0" fontId="11" fillId="0" borderId="12" xfId="0" applyFont="1" applyBorder="1" applyAlignment="1">
      <alignment horizontal="center" vertical="center" wrapText="1"/>
    </xf>
    <xf numFmtId="0" fontId="15" fillId="6" borderId="10" xfId="0" applyFont="1" applyFill="1" applyBorder="1" applyAlignment="1">
      <alignment horizontal="center" vertical="center"/>
    </xf>
    <xf numFmtId="0" fontId="11" fillId="0" borderId="2" xfId="1" applyFont="1" applyBorder="1" applyAlignment="1">
      <alignment horizontal="left" vertical="top" wrapText="1"/>
    </xf>
    <xf numFmtId="0" fontId="11" fillId="0" borderId="3" xfId="1" applyFont="1" applyBorder="1" applyAlignment="1">
      <alignment horizontal="left" vertical="top" wrapText="1"/>
    </xf>
    <xf numFmtId="0" fontId="10" fillId="4"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horizontal="center" vertical="center" wrapText="1"/>
    </xf>
    <xf numFmtId="0" fontId="10" fillId="3" borderId="4"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9" xfId="0" applyFont="1" applyFill="1" applyBorder="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4" fontId="16" fillId="0" borderId="10" xfId="3" applyNumberFormat="1" applyFont="1" applyFill="1" applyBorder="1" applyAlignment="1">
      <alignment horizontal="center" vertical="center" wrapText="1"/>
    </xf>
    <xf numFmtId="4" fontId="16" fillId="0" borderId="9" xfId="3"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20" fillId="0" borderId="1" xfId="0" applyFont="1" applyBorder="1" applyAlignment="1">
      <alignment horizontal="center" vertical="center"/>
    </xf>
    <xf numFmtId="0" fontId="18" fillId="0" borderId="11" xfId="0" applyFont="1" applyBorder="1" applyAlignment="1">
      <alignment horizontal="center" vertical="center" wrapText="1"/>
    </xf>
    <xf numFmtId="0" fontId="18" fillId="0" borderId="5" xfId="0" applyFont="1" applyBorder="1" applyAlignment="1">
      <alignment horizontal="center" vertical="center" wrapText="1"/>
    </xf>
    <xf numFmtId="0" fontId="10" fillId="8" borderId="1" xfId="0" applyFont="1" applyFill="1" applyBorder="1" applyAlignment="1">
      <alignment horizontal="center" vertical="center" wrapText="1"/>
    </xf>
    <xf numFmtId="0" fontId="10" fillId="8" borderId="1"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31" fillId="0" borderId="6" xfId="0" applyFont="1" applyBorder="1" applyAlignment="1">
      <alignment horizontal="center" vertical="center" wrapText="1"/>
    </xf>
    <xf numFmtId="0" fontId="32"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0" fillId="6" borderId="2" xfId="0" applyFont="1" applyFill="1" applyBorder="1" applyAlignment="1">
      <alignment horizontal="center" vertical="center" wrapText="1"/>
    </xf>
    <xf numFmtId="0" fontId="10" fillId="6" borderId="13"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5" fillId="0" borderId="2" xfId="0" applyFont="1" applyBorder="1" applyAlignment="1">
      <alignment horizontal="center" vertical="center" wrapText="1"/>
    </xf>
    <xf numFmtId="0" fontId="10" fillId="6" borderId="19"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20" fillId="0" borderId="8" xfId="0" applyFont="1" applyBorder="1" applyAlignment="1">
      <alignment horizontal="center" vertical="center" wrapText="1"/>
    </xf>
    <xf numFmtId="0" fontId="20" fillId="21" borderId="2" xfId="0" applyFont="1" applyFill="1" applyBorder="1" applyAlignment="1">
      <alignment horizontal="center" vertical="center" wrapText="1"/>
    </xf>
    <xf numFmtId="0" fontId="20" fillId="21" borderId="8" xfId="0" applyFont="1" applyFill="1" applyBorder="1" applyAlignment="1">
      <alignment horizontal="center" vertical="center" wrapText="1"/>
    </xf>
    <xf numFmtId="16" fontId="11" fillId="21" borderId="2" xfId="0" applyNumberFormat="1" applyFont="1" applyFill="1" applyBorder="1" applyAlignment="1">
      <alignment horizontal="center" vertical="center" wrapText="1"/>
    </xf>
    <xf numFmtId="16" fontId="11" fillId="21" borderId="3" xfId="0" applyNumberFormat="1" applyFont="1" applyFill="1" applyBorder="1" applyAlignment="1">
      <alignment horizontal="center" vertical="center" wrapText="1"/>
    </xf>
    <xf numFmtId="0" fontId="10" fillId="11" borderId="4" xfId="0" applyFont="1" applyFill="1" applyBorder="1" applyAlignment="1">
      <alignment horizontal="left" vertical="center" wrapText="1"/>
    </xf>
    <xf numFmtId="0" fontId="10" fillId="11" borderId="10" xfId="0" applyFont="1" applyFill="1" applyBorder="1" applyAlignment="1">
      <alignment horizontal="left" vertical="center" wrapText="1"/>
    </xf>
    <xf numFmtId="0" fontId="10" fillId="11" borderId="9" xfId="0" applyFont="1" applyFill="1" applyBorder="1" applyAlignment="1">
      <alignment horizontal="left" vertical="center" wrapText="1"/>
    </xf>
    <xf numFmtId="165" fontId="11" fillId="0" borderId="2" xfId="3" applyNumberFormat="1" applyFont="1" applyBorder="1" applyAlignment="1">
      <alignment horizontal="center" vertical="center" wrapText="1"/>
    </xf>
    <xf numFmtId="165" fontId="11" fillId="0" borderId="8" xfId="3" applyNumberFormat="1" applyFont="1" applyBorder="1" applyAlignment="1">
      <alignment horizontal="center" vertical="center" wrapText="1"/>
    </xf>
    <xf numFmtId="165" fontId="11" fillId="0" borderId="3" xfId="3" applyNumberFormat="1" applyFont="1" applyBorder="1" applyAlignment="1">
      <alignment horizontal="center" vertical="center" wrapText="1"/>
    </xf>
    <xf numFmtId="0" fontId="20" fillId="0" borderId="1" xfId="1" applyFont="1" applyBorder="1" applyAlignment="1">
      <alignment horizontal="center" vertical="center" wrapText="1"/>
    </xf>
    <xf numFmtId="0" fontId="20" fillId="0" borderId="1" xfId="0" applyFont="1" applyBorder="1" applyAlignment="1">
      <alignment horizontal="center" vertical="center" wrapText="1"/>
    </xf>
    <xf numFmtId="4" fontId="11" fillId="0" borderId="1" xfId="2" applyNumberFormat="1" applyFont="1" applyFill="1" applyBorder="1" applyAlignment="1">
      <alignment horizontal="center" vertical="center"/>
    </xf>
    <xf numFmtId="4" fontId="20" fillId="0" borderId="1" xfId="2" applyNumberFormat="1" applyFont="1" applyFill="1" applyBorder="1" applyAlignment="1">
      <alignment horizontal="center" vertical="center"/>
    </xf>
    <xf numFmtId="4" fontId="11" fillId="4" borderId="2" xfId="2" applyNumberFormat="1" applyFont="1" applyFill="1" applyBorder="1" applyAlignment="1">
      <alignment horizontal="center" vertical="center"/>
    </xf>
    <xf numFmtId="4" fontId="11" fillId="4" borderId="3" xfId="2" applyNumberFormat="1" applyFont="1" applyFill="1" applyBorder="1" applyAlignment="1">
      <alignment horizontal="center" vertical="center"/>
    </xf>
    <xf numFmtId="4" fontId="11" fillId="0" borderId="2" xfId="2" applyNumberFormat="1" applyFont="1" applyFill="1" applyBorder="1" applyAlignment="1">
      <alignment horizontal="center" vertical="center"/>
    </xf>
    <xf numFmtId="4" fontId="11" fillId="0" borderId="3" xfId="2" applyNumberFormat="1" applyFont="1" applyFill="1" applyBorder="1" applyAlignment="1">
      <alignment horizontal="center" vertical="center"/>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4" fontId="11" fillId="4" borderId="1" xfId="2" applyNumberFormat="1" applyFont="1" applyFill="1" applyBorder="1" applyAlignment="1">
      <alignment horizontal="center" vertical="center" wrapText="1"/>
    </xf>
    <xf numFmtId="0" fontId="20" fillId="0" borderId="3" xfId="0" applyFont="1" applyBorder="1" applyAlignment="1">
      <alignment vertical="top" wrapText="1"/>
    </xf>
    <xf numFmtId="0" fontId="15" fillId="0" borderId="8" xfId="0" applyFont="1" applyBorder="1" applyAlignment="1">
      <alignment vertical="center" wrapText="1"/>
    </xf>
    <xf numFmtId="0" fontId="15" fillId="0" borderId="3" xfId="0" applyFont="1" applyBorder="1" applyAlignment="1">
      <alignment vertical="center" wrapText="1"/>
    </xf>
    <xf numFmtId="0" fontId="15" fillId="0" borderId="1" xfId="0" applyFont="1" applyBorder="1" applyAlignment="1">
      <alignment vertical="center" wrapText="1"/>
    </xf>
    <xf numFmtId="0" fontId="11" fillId="0" borderId="3" xfId="0" applyFont="1" applyBorder="1" applyAlignment="1">
      <alignment vertical="center" wrapText="1"/>
    </xf>
    <xf numFmtId="4" fontId="11" fillId="0" borderId="3" xfId="0" applyNumberFormat="1" applyFont="1" applyBorder="1" applyAlignment="1">
      <alignment vertical="center" wrapText="1"/>
    </xf>
    <xf numFmtId="0" fontId="15" fillId="0" borderId="16" xfId="0" applyFont="1" applyBorder="1" applyAlignment="1">
      <alignment horizontal="center" vertical="center" wrapText="1"/>
    </xf>
    <xf numFmtId="0" fontId="20" fillId="0" borderId="16" xfId="0" applyFont="1" applyBorder="1" applyAlignment="1">
      <alignment horizontal="left" vertical="top" wrapText="1"/>
    </xf>
    <xf numFmtId="0" fontId="11" fillId="0" borderId="16" xfId="0" applyFont="1" applyBorder="1" applyAlignment="1">
      <alignment horizontal="center" vertical="center" wrapText="1"/>
    </xf>
    <xf numFmtId="4" fontId="11" fillId="0" borderId="16" xfId="0" applyNumberFormat="1" applyFont="1" applyBorder="1" applyAlignment="1">
      <alignment horizontal="center" vertical="center" wrapText="1"/>
    </xf>
  </cellXfs>
  <cellStyles count="4">
    <cellStyle name="Comma" xfId="3" builtinId="3"/>
    <cellStyle name="Comma 2" xfId="2" xr:uid="{C757BFBE-2253-4B79-BAFB-0653B1815DC4}"/>
    <cellStyle name="Normal" xfId="0" builtinId="0"/>
    <cellStyle name="Normal 2" xfId="1" xr:uid="{30AE2D50-3EC0-4590-A9F8-6AB75F970677}"/>
  </cellStyles>
  <dxfs count="0"/>
  <tableStyles count="0" defaultTableStyle="TableStyleMedium2" defaultPivotStyle="PivotStyleLight16"/>
  <colors>
    <mruColors>
      <color rgb="FFDA9694"/>
      <color rgb="FF9636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2209800</xdr:colOff>
      <xdr:row>0</xdr:row>
      <xdr:rowOff>1</xdr:rowOff>
    </xdr:from>
    <xdr:to>
      <xdr:col>5</xdr:col>
      <xdr:colOff>481645</xdr:colOff>
      <xdr:row>0</xdr:row>
      <xdr:rowOff>2476501</xdr:rowOff>
    </xdr:to>
    <xdr:pic>
      <xdr:nvPicPr>
        <xdr:cNvPr id="3" name="Picture 2">
          <a:extLst>
            <a:ext uri="{FF2B5EF4-FFF2-40B4-BE49-F238E27FC236}">
              <a16:creationId xmlns:a16="http://schemas.microsoft.com/office/drawing/2014/main" id="{BADBDB9F-43DA-AAD4-1A34-C30582E470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69300" y="1"/>
          <a:ext cx="2158045" cy="2476500"/>
        </a:xfrm>
        <a:prstGeom prst="rect">
          <a:avLst/>
        </a:prstGeom>
      </xdr:spPr>
    </xdr:pic>
    <xdr:clientData/>
  </xdr:twoCellAnchor>
  <xdr:twoCellAnchor>
    <xdr:from>
      <xdr:col>0</xdr:col>
      <xdr:colOff>1143000</xdr:colOff>
      <xdr:row>557</xdr:row>
      <xdr:rowOff>158750</xdr:rowOff>
    </xdr:from>
    <xdr:to>
      <xdr:col>1</xdr:col>
      <xdr:colOff>4772026</xdr:colOff>
      <xdr:row>557</xdr:row>
      <xdr:rowOff>2032000</xdr:rowOff>
    </xdr:to>
    <xdr:sp macro="" textlink="">
      <xdr:nvSpPr>
        <xdr:cNvPr id="7" name="TextBox 6">
          <a:extLst>
            <a:ext uri="{FF2B5EF4-FFF2-40B4-BE49-F238E27FC236}">
              <a16:creationId xmlns:a16="http://schemas.microsoft.com/office/drawing/2014/main" id="{79BB0B97-BAB2-46BA-9DA2-C4D50BAA234A}"/>
            </a:ext>
          </a:extLst>
        </xdr:cNvPr>
        <xdr:cNvSpPr txBox="1"/>
      </xdr:nvSpPr>
      <xdr:spPr>
        <a:xfrm>
          <a:off x="1143000" y="679989750"/>
          <a:ext cx="7153276" cy="187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ENGR.</a:t>
          </a:r>
          <a:r>
            <a:rPr lang="en-PH" sz="3600" b="1" baseline="0">
              <a:latin typeface="+mn-lt"/>
            </a:rPr>
            <a:t> JOHN EDWARD H. LICONG</a:t>
          </a:r>
          <a:endParaRPr lang="en-PH" sz="3600" b="1">
            <a:latin typeface="+mn-lt"/>
          </a:endParaRPr>
        </a:p>
        <a:p>
          <a:pPr algn="ctr"/>
          <a:r>
            <a:rPr lang="en-PH" sz="3600">
              <a:latin typeface="+mn-lt"/>
            </a:rPr>
            <a:t>  BAC-Member</a:t>
          </a:r>
        </a:p>
      </xdr:txBody>
    </xdr:sp>
    <xdr:clientData/>
  </xdr:twoCellAnchor>
  <xdr:twoCellAnchor>
    <xdr:from>
      <xdr:col>1</xdr:col>
      <xdr:colOff>7921010</xdr:colOff>
      <xdr:row>557</xdr:row>
      <xdr:rowOff>256721</xdr:rowOff>
    </xdr:from>
    <xdr:to>
      <xdr:col>2</xdr:col>
      <xdr:colOff>2311401</xdr:colOff>
      <xdr:row>557</xdr:row>
      <xdr:rowOff>1979670</xdr:rowOff>
    </xdr:to>
    <xdr:sp macro="" textlink="">
      <xdr:nvSpPr>
        <xdr:cNvPr id="8" name="TextBox 7">
          <a:extLst>
            <a:ext uri="{FF2B5EF4-FFF2-40B4-BE49-F238E27FC236}">
              <a16:creationId xmlns:a16="http://schemas.microsoft.com/office/drawing/2014/main" id="{079C333F-9B50-4B97-8679-AE1810751733}"/>
            </a:ext>
          </a:extLst>
        </xdr:cNvPr>
        <xdr:cNvSpPr txBox="1"/>
      </xdr:nvSpPr>
      <xdr:spPr>
        <a:xfrm>
          <a:off x="11445260" y="680087721"/>
          <a:ext cx="4391641" cy="1722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CHERYL E. SEVILLA</a:t>
          </a:r>
        </a:p>
        <a:p>
          <a:pPr algn="ctr"/>
          <a:r>
            <a:rPr lang="en-PH" sz="3600">
              <a:latin typeface="+mn-lt"/>
            </a:rPr>
            <a:t>  </a:t>
          </a:r>
          <a:r>
            <a:rPr lang="en-PH" sz="3600">
              <a:solidFill>
                <a:schemeClr val="dk1"/>
              </a:solidFill>
              <a:effectLst/>
              <a:latin typeface="+mn-lt"/>
              <a:ea typeface="+mn-ea"/>
              <a:cs typeface="+mn-cs"/>
            </a:rPr>
            <a:t>BAC-Member</a:t>
          </a:r>
          <a:endParaRPr lang="en-PH" sz="3600">
            <a:latin typeface="+mn-lt"/>
          </a:endParaRPr>
        </a:p>
      </xdr:txBody>
    </xdr:sp>
    <xdr:clientData/>
  </xdr:twoCellAnchor>
  <xdr:twoCellAnchor>
    <xdr:from>
      <xdr:col>4</xdr:col>
      <xdr:colOff>1670050</xdr:colOff>
      <xdr:row>557</xdr:row>
      <xdr:rowOff>232531</xdr:rowOff>
    </xdr:from>
    <xdr:to>
      <xdr:col>7</xdr:col>
      <xdr:colOff>172202</xdr:colOff>
      <xdr:row>557</xdr:row>
      <xdr:rowOff>1955480</xdr:rowOff>
    </xdr:to>
    <xdr:sp macro="" textlink="">
      <xdr:nvSpPr>
        <xdr:cNvPr id="9" name="TextBox 8">
          <a:extLst>
            <a:ext uri="{FF2B5EF4-FFF2-40B4-BE49-F238E27FC236}">
              <a16:creationId xmlns:a16="http://schemas.microsoft.com/office/drawing/2014/main" id="{896C06B9-1A8A-4711-8E39-8F7E9A77498D}"/>
            </a:ext>
          </a:extLst>
        </xdr:cNvPr>
        <xdr:cNvSpPr txBox="1"/>
      </xdr:nvSpPr>
      <xdr:spPr>
        <a:xfrm>
          <a:off x="20948650" y="706073131"/>
          <a:ext cx="6084052" cy="1722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LEAN V. BANASIG</a:t>
          </a:r>
        </a:p>
        <a:p>
          <a:pPr algn="ctr"/>
          <a:r>
            <a:rPr lang="en-PH" sz="3600">
              <a:solidFill>
                <a:schemeClr val="dk1"/>
              </a:solidFill>
              <a:effectLst/>
              <a:latin typeface="+mn-lt"/>
              <a:ea typeface="+mn-ea"/>
              <a:cs typeface="+mn-cs"/>
            </a:rPr>
            <a:t>BAC-Member</a:t>
          </a:r>
          <a:endParaRPr lang="en-PH" sz="3600">
            <a:latin typeface="+mn-lt"/>
          </a:endParaRPr>
        </a:p>
      </xdr:txBody>
    </xdr:sp>
    <xdr:clientData/>
  </xdr:twoCellAnchor>
  <xdr:twoCellAnchor>
    <xdr:from>
      <xdr:col>8</xdr:col>
      <xdr:colOff>205168</xdr:colOff>
      <xdr:row>557</xdr:row>
      <xdr:rowOff>312058</xdr:rowOff>
    </xdr:from>
    <xdr:to>
      <xdr:col>10</xdr:col>
      <xdr:colOff>1734610</xdr:colOff>
      <xdr:row>557</xdr:row>
      <xdr:rowOff>2035007</xdr:rowOff>
    </xdr:to>
    <xdr:sp macro="" textlink="">
      <xdr:nvSpPr>
        <xdr:cNvPr id="10" name="TextBox 9">
          <a:extLst>
            <a:ext uri="{FF2B5EF4-FFF2-40B4-BE49-F238E27FC236}">
              <a16:creationId xmlns:a16="http://schemas.microsoft.com/office/drawing/2014/main" id="{84DDC3B4-4BE2-48F5-A04B-3D16980BC5A4}"/>
            </a:ext>
          </a:extLst>
        </xdr:cNvPr>
        <xdr:cNvSpPr txBox="1"/>
      </xdr:nvSpPr>
      <xdr:spPr>
        <a:xfrm>
          <a:off x="29542168" y="680143058"/>
          <a:ext cx="6895192" cy="1722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PH" sz="3600" b="1">
              <a:solidFill>
                <a:schemeClr val="dk1"/>
              </a:solidFill>
              <a:effectLst/>
              <a:latin typeface="+mn-lt"/>
              <a:ea typeface="+mn-ea"/>
              <a:cs typeface="+mn-cs"/>
            </a:rPr>
            <a:t>IVY P. DOLIGUEZ</a:t>
          </a:r>
          <a:endParaRPr lang="en-PH" sz="3600" b="1">
            <a:latin typeface="+mn-lt"/>
          </a:endParaRPr>
        </a:p>
        <a:p>
          <a:pPr algn="ctr"/>
          <a:r>
            <a:rPr lang="en-PH" sz="3600">
              <a:latin typeface="+mn-lt"/>
            </a:rPr>
            <a:t>  </a:t>
          </a:r>
          <a:r>
            <a:rPr lang="en-PH" sz="3600">
              <a:solidFill>
                <a:schemeClr val="dk1"/>
              </a:solidFill>
              <a:effectLst/>
              <a:latin typeface="+mn-lt"/>
              <a:ea typeface="+mn-ea"/>
              <a:cs typeface="+mn-cs"/>
            </a:rPr>
            <a:t>BAC-Vice</a:t>
          </a:r>
          <a:r>
            <a:rPr lang="en-PH" sz="3600" baseline="0">
              <a:solidFill>
                <a:schemeClr val="dk1"/>
              </a:solidFill>
              <a:effectLst/>
              <a:latin typeface="+mn-lt"/>
              <a:ea typeface="+mn-ea"/>
              <a:cs typeface="+mn-cs"/>
            </a:rPr>
            <a:t> Chairperson</a:t>
          </a:r>
          <a:endParaRPr lang="en-PH" sz="3600">
            <a:latin typeface="+mn-lt"/>
          </a:endParaRPr>
        </a:p>
      </xdr:txBody>
    </xdr:sp>
    <xdr:clientData/>
  </xdr:twoCellAnchor>
  <xdr:twoCellAnchor>
    <xdr:from>
      <xdr:col>11</xdr:col>
      <xdr:colOff>367842</xdr:colOff>
      <xdr:row>557</xdr:row>
      <xdr:rowOff>352275</xdr:rowOff>
    </xdr:from>
    <xdr:to>
      <xdr:col>12</xdr:col>
      <xdr:colOff>63499</xdr:colOff>
      <xdr:row>557</xdr:row>
      <xdr:rowOff>1841500</xdr:rowOff>
    </xdr:to>
    <xdr:sp macro="" textlink="">
      <xdr:nvSpPr>
        <xdr:cNvPr id="11" name="TextBox 10">
          <a:extLst>
            <a:ext uri="{FF2B5EF4-FFF2-40B4-BE49-F238E27FC236}">
              <a16:creationId xmlns:a16="http://schemas.microsoft.com/office/drawing/2014/main" id="{AF193019-E871-46B8-B809-66C0C3FD194E}"/>
            </a:ext>
          </a:extLst>
        </xdr:cNvPr>
        <xdr:cNvSpPr txBox="1"/>
      </xdr:nvSpPr>
      <xdr:spPr>
        <a:xfrm>
          <a:off x="39547342" y="680183275"/>
          <a:ext cx="5886907" cy="1489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RUBEN M. JARABATA JR.</a:t>
          </a:r>
        </a:p>
        <a:p>
          <a:pPr algn="ctr"/>
          <a:r>
            <a:rPr lang="en-PH" sz="3600">
              <a:solidFill>
                <a:schemeClr val="dk1"/>
              </a:solidFill>
              <a:effectLst/>
              <a:latin typeface="+mn-lt"/>
              <a:ea typeface="+mn-ea"/>
              <a:cs typeface="+mn-cs"/>
            </a:rPr>
            <a:t>BAC-Chairperson</a:t>
          </a:r>
          <a:endParaRPr lang="en-PH" sz="3600">
            <a:latin typeface="+mn-lt"/>
          </a:endParaRPr>
        </a:p>
      </xdr:txBody>
    </xdr:sp>
    <xdr:clientData/>
  </xdr:twoCellAnchor>
  <xdr:twoCellAnchor>
    <xdr:from>
      <xdr:col>1</xdr:col>
      <xdr:colOff>1260476</xdr:colOff>
      <xdr:row>563</xdr:row>
      <xdr:rowOff>52921</xdr:rowOff>
    </xdr:from>
    <xdr:to>
      <xdr:col>1</xdr:col>
      <xdr:colOff>6286500</xdr:colOff>
      <xdr:row>574</xdr:row>
      <xdr:rowOff>127000</xdr:rowOff>
    </xdr:to>
    <xdr:sp macro="" textlink="">
      <xdr:nvSpPr>
        <xdr:cNvPr id="17" name="TextBox 16">
          <a:extLst>
            <a:ext uri="{FF2B5EF4-FFF2-40B4-BE49-F238E27FC236}">
              <a16:creationId xmlns:a16="http://schemas.microsoft.com/office/drawing/2014/main" id="{FC577CE2-DB74-4940-952B-1F5C91C8C2DA}"/>
            </a:ext>
          </a:extLst>
        </xdr:cNvPr>
        <xdr:cNvSpPr txBox="1"/>
      </xdr:nvSpPr>
      <xdr:spPr>
        <a:xfrm>
          <a:off x="4784726" y="733255671"/>
          <a:ext cx="5026024" cy="2518829"/>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ELMER T. LUZON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General Manager C</a:t>
          </a:r>
        </a:p>
      </xdr:txBody>
    </xdr:sp>
    <xdr:clientData/>
  </xdr:twoCellAnchor>
  <xdr:twoCellAnchor>
    <xdr:from>
      <xdr:col>4</xdr:col>
      <xdr:colOff>1122881</xdr:colOff>
      <xdr:row>563</xdr:row>
      <xdr:rowOff>84671</xdr:rowOff>
    </xdr:from>
    <xdr:to>
      <xdr:col>7</xdr:col>
      <xdr:colOff>1016376</xdr:colOff>
      <xdr:row>569</xdr:row>
      <xdr:rowOff>678</xdr:rowOff>
    </xdr:to>
    <xdr:sp macro="" textlink="">
      <xdr:nvSpPr>
        <xdr:cNvPr id="18" name="TextBox 17">
          <a:extLst>
            <a:ext uri="{FF2B5EF4-FFF2-40B4-BE49-F238E27FC236}">
              <a16:creationId xmlns:a16="http://schemas.microsoft.com/office/drawing/2014/main" id="{22D81BAB-E8DB-4C2E-A4E9-8647F9288C17}"/>
            </a:ext>
          </a:extLst>
        </xdr:cNvPr>
        <xdr:cNvSpPr txBox="1"/>
      </xdr:nvSpPr>
      <xdr:spPr>
        <a:xfrm>
          <a:off x="19220381" y="733287421"/>
          <a:ext cx="5513245" cy="1249507"/>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DIR. JONATHAN A. BAÑAS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Head of Procuring Entity</a:t>
          </a:r>
        </a:p>
      </xdr:txBody>
    </xdr:sp>
    <xdr:clientData/>
  </xdr:twoCellAnchor>
  <xdr:twoCellAnchor>
    <xdr:from>
      <xdr:col>8</xdr:col>
      <xdr:colOff>674924</xdr:colOff>
      <xdr:row>552</xdr:row>
      <xdr:rowOff>1127125</xdr:rowOff>
    </xdr:from>
    <xdr:to>
      <xdr:col>10</xdr:col>
      <xdr:colOff>1301750</xdr:colOff>
      <xdr:row>555</xdr:row>
      <xdr:rowOff>95250</xdr:rowOff>
    </xdr:to>
    <xdr:sp macro="" textlink="">
      <xdr:nvSpPr>
        <xdr:cNvPr id="28" name="TextBox 27">
          <a:extLst>
            <a:ext uri="{FF2B5EF4-FFF2-40B4-BE49-F238E27FC236}">
              <a16:creationId xmlns:a16="http://schemas.microsoft.com/office/drawing/2014/main" id="{F06F89BB-AAB6-4CA6-9E03-AAD0F9B5D318}"/>
            </a:ext>
          </a:extLst>
        </xdr:cNvPr>
        <xdr:cNvSpPr txBox="1"/>
      </xdr:nvSpPr>
      <xdr:spPr>
        <a:xfrm>
          <a:off x="30011924" y="677275125"/>
          <a:ext cx="5992576" cy="150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LORAINE S. CUYUBAO</a:t>
          </a:r>
        </a:p>
        <a:p>
          <a:pPr algn="ctr"/>
          <a:r>
            <a:rPr lang="en-PH" sz="3600">
              <a:latin typeface="+mn-lt"/>
            </a:rPr>
            <a:t>  BAC-Sec</a:t>
          </a:r>
        </a:p>
      </xdr:txBody>
    </xdr:sp>
    <xdr:clientData/>
  </xdr:twoCellAnchor>
  <xdr:twoCellAnchor>
    <xdr:from>
      <xdr:col>1</xdr:col>
      <xdr:colOff>7469891</xdr:colOff>
      <xdr:row>552</xdr:row>
      <xdr:rowOff>873125</xdr:rowOff>
    </xdr:from>
    <xdr:to>
      <xdr:col>2</xdr:col>
      <xdr:colOff>2667000</xdr:colOff>
      <xdr:row>555</xdr:row>
      <xdr:rowOff>31750</xdr:rowOff>
    </xdr:to>
    <xdr:sp macro="" textlink="">
      <xdr:nvSpPr>
        <xdr:cNvPr id="29" name="TextBox 28">
          <a:extLst>
            <a:ext uri="{FF2B5EF4-FFF2-40B4-BE49-F238E27FC236}">
              <a16:creationId xmlns:a16="http://schemas.microsoft.com/office/drawing/2014/main" id="{584CB350-E24F-4E87-91CF-BA1C8677B8D9}"/>
            </a:ext>
          </a:extLst>
        </xdr:cNvPr>
        <xdr:cNvSpPr txBox="1"/>
      </xdr:nvSpPr>
      <xdr:spPr>
        <a:xfrm>
          <a:off x="10994141" y="677021125"/>
          <a:ext cx="5198359" cy="169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GLAIZA</a:t>
          </a:r>
          <a:r>
            <a:rPr lang="en-PH" sz="3600" b="1" baseline="0">
              <a:latin typeface="+mn-lt"/>
            </a:rPr>
            <a:t> A. DIALOJA</a:t>
          </a:r>
          <a:endParaRPr lang="en-PH" sz="3600" b="1">
            <a:latin typeface="+mn-lt"/>
          </a:endParaRPr>
        </a:p>
        <a:p>
          <a:pPr algn="ctr"/>
          <a:r>
            <a:rPr lang="en-PH" sz="3600">
              <a:latin typeface="+mn-lt"/>
            </a:rPr>
            <a:t>  BAC-Sec</a:t>
          </a:r>
        </a:p>
      </xdr:txBody>
    </xdr:sp>
    <xdr:clientData/>
  </xdr:twoCellAnchor>
  <xdr:twoCellAnchor>
    <xdr:from>
      <xdr:col>0</xdr:col>
      <xdr:colOff>2288116</xdr:colOff>
      <xdr:row>552</xdr:row>
      <xdr:rowOff>841375</xdr:rowOff>
    </xdr:from>
    <xdr:to>
      <xdr:col>1</xdr:col>
      <xdr:colOff>3810000</xdr:colOff>
      <xdr:row>555</xdr:row>
      <xdr:rowOff>533400</xdr:rowOff>
    </xdr:to>
    <xdr:sp macro="" textlink="">
      <xdr:nvSpPr>
        <xdr:cNvPr id="32" name="TextBox 31">
          <a:extLst>
            <a:ext uri="{FF2B5EF4-FFF2-40B4-BE49-F238E27FC236}">
              <a16:creationId xmlns:a16="http://schemas.microsoft.com/office/drawing/2014/main" id="{12ACDA1F-98F4-4AC1-8054-106B608E1A7A}"/>
            </a:ext>
          </a:extLst>
        </xdr:cNvPr>
        <xdr:cNvSpPr txBox="1"/>
      </xdr:nvSpPr>
      <xdr:spPr>
        <a:xfrm>
          <a:off x="2288116" y="698261875"/>
          <a:ext cx="5065184" cy="2244725"/>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URBIE P. BORROMEO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Head of the BAC Secretariat</a:t>
          </a:r>
        </a:p>
      </xdr:txBody>
    </xdr:sp>
    <xdr:clientData/>
  </xdr:twoCellAnchor>
  <xdr:twoCellAnchor>
    <xdr:from>
      <xdr:col>4</xdr:col>
      <xdr:colOff>1504956</xdr:colOff>
      <xdr:row>552</xdr:row>
      <xdr:rowOff>1031875</xdr:rowOff>
    </xdr:from>
    <xdr:to>
      <xdr:col>6</xdr:col>
      <xdr:colOff>1460500</xdr:colOff>
      <xdr:row>555</xdr:row>
      <xdr:rowOff>95250</xdr:rowOff>
    </xdr:to>
    <xdr:sp macro="" textlink="">
      <xdr:nvSpPr>
        <xdr:cNvPr id="33" name="TextBox 32">
          <a:extLst>
            <a:ext uri="{FF2B5EF4-FFF2-40B4-BE49-F238E27FC236}">
              <a16:creationId xmlns:a16="http://schemas.microsoft.com/office/drawing/2014/main" id="{15226CE7-4E0F-44C1-8461-3DC5E6E39E09}"/>
            </a:ext>
          </a:extLst>
        </xdr:cNvPr>
        <xdr:cNvSpPr txBox="1"/>
      </xdr:nvSpPr>
      <xdr:spPr>
        <a:xfrm>
          <a:off x="20332706" y="677179875"/>
          <a:ext cx="5416544" cy="1603375"/>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JOAN LADESMA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BAC-Sec</a:t>
          </a:r>
        </a:p>
      </xdr:txBody>
    </xdr:sp>
    <xdr:clientData/>
  </xdr:twoCellAnchor>
  <xdr:twoCellAnchor>
    <xdr:from>
      <xdr:col>11</xdr:col>
      <xdr:colOff>6064234</xdr:colOff>
      <xdr:row>552</xdr:row>
      <xdr:rowOff>889001</xdr:rowOff>
    </xdr:from>
    <xdr:to>
      <xdr:col>13</xdr:col>
      <xdr:colOff>380312</xdr:colOff>
      <xdr:row>556</xdr:row>
      <xdr:rowOff>329449</xdr:rowOff>
    </xdr:to>
    <xdr:sp macro="" textlink="">
      <xdr:nvSpPr>
        <xdr:cNvPr id="34" name="TextBox 33">
          <a:extLst>
            <a:ext uri="{FF2B5EF4-FFF2-40B4-BE49-F238E27FC236}">
              <a16:creationId xmlns:a16="http://schemas.microsoft.com/office/drawing/2014/main" id="{1923F955-AFD5-4E68-A3C9-1CBFEBC86C82}"/>
            </a:ext>
          </a:extLst>
        </xdr:cNvPr>
        <xdr:cNvSpPr txBox="1"/>
      </xdr:nvSpPr>
      <xdr:spPr>
        <a:xfrm>
          <a:off x="45243734" y="677037001"/>
          <a:ext cx="6063578" cy="2551948"/>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JOANNE EVA J. RIMANDO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AGSO-A/Budget Officer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A1477-D3CD-4677-9EF7-B08AEA19F24E}">
  <sheetPr>
    <pageSetUpPr fitToPage="1"/>
  </sheetPr>
  <dimension ref="A1:Q578"/>
  <sheetViews>
    <sheetView tabSelected="1" view="pageBreakPreview" topLeftCell="A413" zoomScale="25" zoomScaleNormal="30" zoomScaleSheetLayoutView="25" zoomScalePageLayoutView="23" workbookViewId="0">
      <selection activeCell="F433" sqref="F433"/>
    </sheetView>
  </sheetViews>
  <sheetFormatPr defaultRowHeight="18" x14ac:dyDescent="0.25"/>
  <cols>
    <col min="1" max="1" width="53" style="3" customWidth="1"/>
    <col min="2" max="2" width="149.85546875" style="2" customWidth="1"/>
    <col min="3" max="3" width="48.5703125" style="4" customWidth="1"/>
    <col min="4" max="4" width="40.28515625" style="4" customWidth="1"/>
    <col min="5" max="5" width="58.28515625" style="5" customWidth="1"/>
    <col min="6" max="6" width="47" style="5" customWidth="1"/>
    <col min="7" max="7" width="32.140625" style="5" customWidth="1"/>
    <col min="8" max="8" width="46" style="5" customWidth="1"/>
    <col min="9" max="9" width="44.28515625" style="5" customWidth="1"/>
    <col min="10" max="10" width="46.85546875" style="5" customWidth="1"/>
    <col min="11" max="11" width="67.140625" style="456" customWidth="1"/>
    <col min="12" max="12" width="92.7109375" style="456" customWidth="1"/>
    <col min="13" max="13" width="83.42578125" style="457" customWidth="1"/>
    <col min="14" max="14" width="49.85546875" style="6" customWidth="1"/>
    <col min="15" max="15" width="56.140625" style="1" bestFit="1" customWidth="1"/>
    <col min="16" max="16384" width="9.140625" style="1"/>
  </cols>
  <sheetData>
    <row r="1" spans="1:17" ht="279.75" customHeight="1" x14ac:dyDescent="0.25">
      <c r="A1" s="811" t="s">
        <v>345</v>
      </c>
      <c r="B1" s="812"/>
      <c r="C1" s="812"/>
      <c r="D1" s="812"/>
      <c r="E1" s="812"/>
      <c r="F1" s="812"/>
      <c r="G1" s="812"/>
      <c r="H1" s="812"/>
      <c r="I1" s="812"/>
      <c r="J1" s="812"/>
      <c r="K1" s="812"/>
      <c r="L1" s="812"/>
      <c r="M1" s="812"/>
      <c r="N1" s="812"/>
    </row>
    <row r="2" spans="1:17" s="11" customFormat="1" ht="96" customHeight="1" x14ac:dyDescent="0.25">
      <c r="A2" s="746" t="s">
        <v>0</v>
      </c>
      <c r="B2" s="747" t="s">
        <v>1</v>
      </c>
      <c r="C2" s="738" t="s">
        <v>2</v>
      </c>
      <c r="D2" s="748" t="s">
        <v>3</v>
      </c>
      <c r="E2" s="642" t="s">
        <v>4</v>
      </c>
      <c r="F2" s="738" t="s">
        <v>5</v>
      </c>
      <c r="G2" s="738"/>
      <c r="H2" s="738"/>
      <c r="I2" s="738"/>
      <c r="J2" s="738" t="s">
        <v>6</v>
      </c>
      <c r="K2" s="742" t="s">
        <v>7</v>
      </c>
      <c r="L2" s="742"/>
      <c r="M2" s="742"/>
      <c r="N2" s="743" t="s">
        <v>8</v>
      </c>
    </row>
    <row r="3" spans="1:17" s="11" customFormat="1" ht="68.25" customHeight="1" x14ac:dyDescent="0.25">
      <c r="A3" s="636"/>
      <c r="B3" s="637"/>
      <c r="C3" s="620"/>
      <c r="D3" s="642"/>
      <c r="E3" s="643"/>
      <c r="F3" s="7" t="s">
        <v>9</v>
      </c>
      <c r="G3" s="7" t="s">
        <v>10</v>
      </c>
      <c r="H3" s="7" t="s">
        <v>11</v>
      </c>
      <c r="I3" s="7" t="s">
        <v>12</v>
      </c>
      <c r="J3" s="620"/>
      <c r="K3" s="459" t="s">
        <v>13</v>
      </c>
      <c r="L3" s="460" t="s">
        <v>14</v>
      </c>
      <c r="M3" s="461" t="s">
        <v>15</v>
      </c>
      <c r="N3" s="626"/>
    </row>
    <row r="4" spans="1:17" s="11" customFormat="1" ht="46.5" x14ac:dyDescent="0.25">
      <c r="A4" s="744" t="s">
        <v>16</v>
      </c>
      <c r="B4" s="744"/>
      <c r="C4" s="744"/>
      <c r="D4" s="744"/>
      <c r="E4" s="744"/>
      <c r="F4" s="744"/>
      <c r="G4" s="744"/>
      <c r="H4" s="744"/>
      <c r="I4" s="744"/>
      <c r="J4" s="744"/>
      <c r="K4" s="744"/>
      <c r="L4" s="744"/>
      <c r="M4" s="744"/>
      <c r="N4" s="744"/>
    </row>
    <row r="5" spans="1:17" s="11" customFormat="1" ht="46.5" x14ac:dyDescent="0.25">
      <c r="A5" s="26" t="s">
        <v>17</v>
      </c>
      <c r="B5" s="745" t="s">
        <v>18</v>
      </c>
      <c r="C5" s="745"/>
      <c r="D5" s="745"/>
      <c r="E5" s="745"/>
      <c r="F5" s="745"/>
      <c r="G5" s="745"/>
      <c r="H5" s="745"/>
      <c r="I5" s="745"/>
      <c r="J5" s="745"/>
      <c r="K5" s="745"/>
      <c r="L5" s="745"/>
      <c r="M5" s="745"/>
      <c r="N5" s="745"/>
    </row>
    <row r="6" spans="1:17" s="11" customFormat="1" ht="46.5" x14ac:dyDescent="0.25">
      <c r="A6" s="740"/>
      <c r="B6" s="741"/>
      <c r="C6" s="31"/>
      <c r="D6" s="31"/>
      <c r="E6" s="740"/>
      <c r="F6" s="741"/>
      <c r="G6" s="741"/>
      <c r="H6" s="741"/>
      <c r="I6" s="741"/>
      <c r="J6" s="32" t="s">
        <v>26</v>
      </c>
      <c r="K6" s="354">
        <f>SUM(K5:K5)</f>
        <v>0</v>
      </c>
      <c r="L6" s="355"/>
      <c r="M6" s="356"/>
      <c r="N6" s="33"/>
    </row>
    <row r="7" spans="1:17" s="11" customFormat="1" ht="46.5" x14ac:dyDescent="0.25">
      <c r="A7" s="25" t="s">
        <v>30</v>
      </c>
      <c r="B7" s="739" t="s">
        <v>31</v>
      </c>
      <c r="C7" s="739"/>
      <c r="D7" s="739"/>
      <c r="E7" s="739"/>
      <c r="F7" s="739"/>
      <c r="G7" s="739"/>
      <c r="H7" s="739"/>
      <c r="I7" s="739"/>
      <c r="J7" s="739"/>
      <c r="K7" s="739"/>
      <c r="L7" s="739"/>
      <c r="M7" s="739"/>
      <c r="N7" s="739"/>
    </row>
    <row r="8" spans="1:17" s="11" customFormat="1" ht="46.5" x14ac:dyDescent="0.25">
      <c r="A8" s="25" t="s">
        <v>33</v>
      </c>
      <c r="B8" s="23" t="s">
        <v>34</v>
      </c>
      <c r="C8" s="24"/>
      <c r="D8" s="17"/>
      <c r="E8" s="17"/>
      <c r="F8" s="17"/>
      <c r="G8" s="17"/>
      <c r="H8" s="17"/>
      <c r="I8" s="17"/>
      <c r="J8" s="17"/>
      <c r="K8" s="357"/>
      <c r="L8" s="357"/>
      <c r="M8" s="358"/>
      <c r="N8" s="18"/>
    </row>
    <row r="9" spans="1:17" s="11" customFormat="1" ht="163.5" customHeight="1" x14ac:dyDescent="0.25">
      <c r="A9" s="15"/>
      <c r="B9" s="29" t="s">
        <v>35</v>
      </c>
      <c r="C9" s="15" t="s">
        <v>20</v>
      </c>
      <c r="D9" s="14" t="s">
        <v>21</v>
      </c>
      <c r="E9" s="15" t="s">
        <v>384</v>
      </c>
      <c r="F9" s="15" t="s">
        <v>38</v>
      </c>
      <c r="G9" s="15" t="s">
        <v>24</v>
      </c>
      <c r="H9" s="15" t="s">
        <v>38</v>
      </c>
      <c r="I9" s="15" t="s">
        <v>38</v>
      </c>
      <c r="J9" s="15" t="s">
        <v>25</v>
      </c>
      <c r="K9" s="359">
        <v>311400</v>
      </c>
      <c r="L9" s="359">
        <f>K9</f>
        <v>311400</v>
      </c>
      <c r="M9" s="360"/>
      <c r="N9" s="15"/>
    </row>
    <row r="10" spans="1:17" s="30" customFormat="1" ht="46.5" x14ac:dyDescent="0.25">
      <c r="A10" s="623"/>
      <c r="B10" s="623"/>
      <c r="C10" s="576"/>
      <c r="D10" s="99"/>
      <c r="E10" s="623"/>
      <c r="F10" s="623"/>
      <c r="G10" s="623"/>
      <c r="H10" s="623"/>
      <c r="I10" s="623"/>
      <c r="J10" s="37" t="s">
        <v>26</v>
      </c>
      <c r="K10" s="367">
        <f>SUM(K9:K9)</f>
        <v>311400</v>
      </c>
      <c r="L10" s="368"/>
      <c r="M10" s="540"/>
      <c r="N10" s="48"/>
    </row>
    <row r="11" spans="1:17" s="11" customFormat="1" ht="67.5" customHeight="1" x14ac:dyDescent="0.25">
      <c r="A11" s="560" t="s">
        <v>36</v>
      </c>
      <c r="B11" s="532" t="s">
        <v>37</v>
      </c>
      <c r="C11" s="204"/>
      <c r="D11" s="17"/>
      <c r="E11" s="17"/>
      <c r="F11" s="17"/>
      <c r="G11" s="17"/>
      <c r="H11" s="17"/>
      <c r="I11" s="17"/>
      <c r="J11" s="17"/>
      <c r="K11" s="357"/>
      <c r="L11" s="357"/>
      <c r="M11" s="358"/>
      <c r="N11" s="18"/>
    </row>
    <row r="12" spans="1:17" s="527" customFormat="1" ht="409.5" customHeight="1" x14ac:dyDescent="0.25">
      <c r="A12" s="731"/>
      <c r="B12" s="729" t="s">
        <v>346</v>
      </c>
      <c r="C12" s="602" t="s">
        <v>20</v>
      </c>
      <c r="D12" s="732" t="s">
        <v>21</v>
      </c>
      <c r="E12" s="732" t="s">
        <v>22</v>
      </c>
      <c r="F12" s="606" t="s">
        <v>38</v>
      </c>
      <c r="G12" s="732" t="s">
        <v>24</v>
      </c>
      <c r="H12" s="606" t="s">
        <v>38</v>
      </c>
      <c r="I12" s="606" t="s">
        <v>38</v>
      </c>
      <c r="J12" s="606" t="s">
        <v>25</v>
      </c>
      <c r="K12" s="749">
        <f>192093.15-(35500)</f>
        <v>156593.15</v>
      </c>
      <c r="L12" s="749">
        <f>192093.15-(35500)</f>
        <v>156593.15</v>
      </c>
      <c r="M12" s="752"/>
      <c r="N12" s="525"/>
      <c r="O12" s="526"/>
      <c r="P12" s="526"/>
      <c r="Q12" s="526"/>
    </row>
    <row r="13" spans="1:17" s="527" customFormat="1" ht="409.5" customHeight="1" x14ac:dyDescent="0.25">
      <c r="A13" s="731"/>
      <c r="B13" s="730"/>
      <c r="C13" s="602"/>
      <c r="D13" s="733"/>
      <c r="E13" s="733"/>
      <c r="F13" s="661"/>
      <c r="G13" s="733"/>
      <c r="H13" s="661"/>
      <c r="I13" s="661"/>
      <c r="J13" s="661"/>
      <c r="K13" s="750"/>
      <c r="L13" s="750"/>
      <c r="M13" s="752"/>
      <c r="N13" s="528"/>
      <c r="O13" s="526"/>
      <c r="P13" s="526"/>
      <c r="Q13" s="526"/>
    </row>
    <row r="14" spans="1:17" s="527" customFormat="1" ht="145.5" customHeight="1" x14ac:dyDescent="0.25">
      <c r="A14" s="731"/>
      <c r="B14" s="730"/>
      <c r="C14" s="602"/>
      <c r="D14" s="734"/>
      <c r="E14" s="734"/>
      <c r="F14" s="607"/>
      <c r="G14" s="734"/>
      <c r="H14" s="607"/>
      <c r="I14" s="607"/>
      <c r="J14" s="607"/>
      <c r="K14" s="751"/>
      <c r="L14" s="751"/>
      <c r="M14" s="752"/>
      <c r="N14" s="528"/>
      <c r="O14" s="526"/>
      <c r="P14" s="526"/>
      <c r="Q14" s="526"/>
    </row>
    <row r="15" spans="1:17" s="527" customFormat="1" ht="205.5" customHeight="1" x14ac:dyDescent="0.25">
      <c r="A15" s="529"/>
      <c r="B15" s="226" t="s">
        <v>347</v>
      </c>
      <c r="C15" s="602"/>
      <c r="D15" s="212" t="s">
        <v>322</v>
      </c>
      <c r="E15" s="212" t="s">
        <v>28</v>
      </c>
      <c r="F15" s="15" t="s">
        <v>38</v>
      </c>
      <c r="G15" s="15" t="s">
        <v>24</v>
      </c>
      <c r="H15" s="15" t="s">
        <v>38</v>
      </c>
      <c r="I15" s="15" t="s">
        <v>38</v>
      </c>
      <c r="J15" s="15" t="s">
        <v>25</v>
      </c>
      <c r="K15" s="371">
        <v>35500</v>
      </c>
      <c r="L15" s="530">
        <v>35500</v>
      </c>
      <c r="M15" s="531"/>
      <c r="N15" s="212"/>
      <c r="O15" s="526"/>
      <c r="P15" s="526"/>
      <c r="Q15" s="526"/>
    </row>
    <row r="16" spans="1:17" s="30" customFormat="1" ht="67.5" customHeight="1" x14ac:dyDescent="0.25">
      <c r="A16" s="670"/>
      <c r="B16" s="670"/>
      <c r="C16" s="99"/>
      <c r="D16" s="208"/>
      <c r="E16" s="817"/>
      <c r="F16" s="818"/>
      <c r="G16" s="818"/>
      <c r="H16" s="818"/>
      <c r="I16" s="818"/>
      <c r="J16" s="43" t="s">
        <v>26</v>
      </c>
      <c r="K16" s="365">
        <f>+K12+K15</f>
        <v>192093.15</v>
      </c>
      <c r="L16" s="365"/>
      <c r="M16" s="366"/>
      <c r="N16" s="43"/>
    </row>
    <row r="17" spans="1:14" s="11" customFormat="1" ht="138" customHeight="1" x14ac:dyDescent="0.25">
      <c r="A17" s="25" t="s">
        <v>39</v>
      </c>
      <c r="B17" s="23" t="s">
        <v>40</v>
      </c>
      <c r="C17" s="16"/>
      <c r="D17" s="10"/>
      <c r="E17" s="10"/>
      <c r="F17" s="10"/>
      <c r="G17" s="10"/>
      <c r="H17" s="10"/>
      <c r="I17" s="10"/>
      <c r="J17" s="10"/>
      <c r="K17" s="361"/>
      <c r="L17" s="361"/>
      <c r="M17" s="362"/>
      <c r="N17" s="35"/>
    </row>
    <row r="18" spans="1:14" s="11" customFormat="1" ht="169.5" customHeight="1" x14ac:dyDescent="0.25">
      <c r="A18" s="16"/>
      <c r="B18" s="29" t="s">
        <v>348</v>
      </c>
      <c r="C18" s="28" t="s">
        <v>20</v>
      </c>
      <c r="D18" s="14" t="s">
        <v>21</v>
      </c>
      <c r="E18" s="15" t="s">
        <v>350</v>
      </c>
      <c r="F18" s="15" t="s">
        <v>23</v>
      </c>
      <c r="G18" s="15" t="s">
        <v>24</v>
      </c>
      <c r="H18" s="15" t="s">
        <v>23</v>
      </c>
      <c r="I18" s="15" t="s">
        <v>23</v>
      </c>
      <c r="J18" s="15" t="s">
        <v>25</v>
      </c>
      <c r="K18" s="359">
        <f>15000+15000+40000</f>
        <v>70000</v>
      </c>
      <c r="L18" s="359">
        <f>K18</f>
        <v>70000</v>
      </c>
      <c r="M18" s="66"/>
      <c r="N18" s="15"/>
    </row>
    <row r="19" spans="1:14" s="42" customFormat="1" ht="132.75" customHeight="1" x14ac:dyDescent="0.25">
      <c r="A19" s="15"/>
      <c r="B19" s="13" t="s">
        <v>349</v>
      </c>
      <c r="C19" s="28" t="s">
        <v>20</v>
      </c>
      <c r="D19" s="39" t="s">
        <v>21</v>
      </c>
      <c r="E19" s="39" t="s">
        <v>22</v>
      </c>
      <c r="F19" s="39" t="s">
        <v>23</v>
      </c>
      <c r="G19" s="39" t="s">
        <v>24</v>
      </c>
      <c r="H19" s="39" t="s">
        <v>23</v>
      </c>
      <c r="I19" s="39" t="s">
        <v>23</v>
      </c>
      <c r="J19" s="39" t="s">
        <v>25</v>
      </c>
      <c r="K19" s="364">
        <v>100000</v>
      </c>
      <c r="L19" s="364">
        <f>K19</f>
        <v>100000</v>
      </c>
      <c r="M19" s="383"/>
      <c r="N19" s="383"/>
    </row>
    <row r="20" spans="1:14" s="30" customFormat="1" ht="46.5" x14ac:dyDescent="0.25">
      <c r="A20" s="624"/>
      <c r="B20" s="610"/>
      <c r="C20" s="99"/>
      <c r="D20" s="36"/>
      <c r="E20" s="624"/>
      <c r="F20" s="625"/>
      <c r="G20" s="625"/>
      <c r="H20" s="625"/>
      <c r="I20" s="625"/>
      <c r="J20" s="37" t="s">
        <v>26</v>
      </c>
      <c r="K20" s="367">
        <f>SUM(K18:K19)</f>
        <v>170000</v>
      </c>
      <c r="L20" s="368"/>
      <c r="M20" s="68"/>
      <c r="N20" s="48"/>
    </row>
    <row r="21" spans="1:14" s="11" customFormat="1" ht="46.5" x14ac:dyDescent="0.25">
      <c r="A21" s="19" t="s">
        <v>42</v>
      </c>
      <c r="B21" s="20" t="s">
        <v>43</v>
      </c>
      <c r="C21" s="16"/>
      <c r="D21" s="10"/>
      <c r="E21" s="10"/>
      <c r="F21" s="10"/>
      <c r="G21" s="10"/>
      <c r="H21" s="10"/>
      <c r="I21" s="10"/>
      <c r="J21" s="10"/>
      <c r="K21" s="361"/>
      <c r="L21" s="361"/>
      <c r="M21" s="362"/>
      <c r="N21" s="35"/>
    </row>
    <row r="22" spans="1:14" s="11" customFormat="1" ht="139.5" customHeight="1" x14ac:dyDescent="0.25">
      <c r="A22" s="15"/>
      <c r="B22" s="29" t="s">
        <v>351</v>
      </c>
      <c r="C22" s="15" t="s">
        <v>20</v>
      </c>
      <c r="D22" s="14" t="s">
        <v>21</v>
      </c>
      <c r="E22" s="15" t="s">
        <v>28</v>
      </c>
      <c r="F22" s="15" t="s">
        <v>23</v>
      </c>
      <c r="G22" s="15" t="s">
        <v>24</v>
      </c>
      <c r="H22" s="15" t="s">
        <v>23</v>
      </c>
      <c r="I22" s="15" t="s">
        <v>23</v>
      </c>
      <c r="J22" s="15" t="s">
        <v>25</v>
      </c>
      <c r="K22" s="359">
        <v>15000</v>
      </c>
      <c r="L22" s="359">
        <f>K22</f>
        <v>15000</v>
      </c>
      <c r="M22" s="66"/>
      <c r="N22" s="15"/>
    </row>
    <row r="23" spans="1:14" s="30" customFormat="1" ht="46.5" x14ac:dyDescent="0.25">
      <c r="A23" s="609"/>
      <c r="B23" s="610"/>
      <c r="C23" s="36"/>
      <c r="D23" s="36"/>
      <c r="E23" s="609"/>
      <c r="F23" s="610"/>
      <c r="G23" s="610"/>
      <c r="H23" s="610"/>
      <c r="I23" s="610"/>
      <c r="J23" s="43" t="s">
        <v>26</v>
      </c>
      <c r="K23" s="365">
        <f>SUM(K22:K22)</f>
        <v>15000</v>
      </c>
      <c r="L23" s="369"/>
      <c r="M23" s="82"/>
      <c r="N23" s="44"/>
    </row>
    <row r="24" spans="1:14" s="11" customFormat="1" ht="46.5" x14ac:dyDescent="0.25">
      <c r="A24" s="45" t="s">
        <v>44</v>
      </c>
      <c r="B24" s="27" t="s">
        <v>263</v>
      </c>
      <c r="C24" s="16"/>
      <c r="D24" s="10"/>
      <c r="E24" s="10"/>
      <c r="F24" s="10"/>
      <c r="G24" s="10"/>
      <c r="H24" s="10"/>
      <c r="I24" s="10"/>
      <c r="J24" s="10"/>
      <c r="K24" s="361"/>
      <c r="L24" s="361"/>
      <c r="M24" s="362"/>
      <c r="N24" s="35"/>
    </row>
    <row r="25" spans="1:14" s="11" customFormat="1" ht="158.25" customHeight="1" x14ac:dyDescent="0.25">
      <c r="A25" s="25"/>
      <c r="B25" s="46" t="s">
        <v>352</v>
      </c>
      <c r="C25" s="15" t="s">
        <v>20</v>
      </c>
      <c r="D25" s="14" t="s">
        <v>21</v>
      </c>
      <c r="E25" s="47" t="s">
        <v>28</v>
      </c>
      <c r="F25" s="15" t="s">
        <v>23</v>
      </c>
      <c r="G25" s="15" t="s">
        <v>24</v>
      </c>
      <c r="H25" s="15" t="s">
        <v>23</v>
      </c>
      <c r="I25" s="15" t="s">
        <v>23</v>
      </c>
      <c r="J25" s="15" t="s">
        <v>25</v>
      </c>
      <c r="K25" s="359">
        <v>6000</v>
      </c>
      <c r="L25" s="359">
        <f>K25</f>
        <v>6000</v>
      </c>
      <c r="M25" s="370"/>
      <c r="N25" s="15"/>
    </row>
    <row r="26" spans="1:14" s="30" customFormat="1" ht="46.5" x14ac:dyDescent="0.25">
      <c r="A26" s="624"/>
      <c r="B26" s="625"/>
      <c r="C26" s="36"/>
      <c r="D26" s="36"/>
      <c r="E26" s="624"/>
      <c r="F26" s="625"/>
      <c r="G26" s="625"/>
      <c r="H26" s="625"/>
      <c r="I26" s="654"/>
      <c r="J26" s="37" t="s">
        <v>26</v>
      </c>
      <c r="K26" s="367">
        <f>SUM(K25)</f>
        <v>6000</v>
      </c>
      <c r="L26" s="368"/>
      <c r="M26" s="68"/>
      <c r="N26" s="48"/>
    </row>
    <row r="27" spans="1:14" s="11" customFormat="1" ht="46.5" x14ac:dyDescent="0.25">
      <c r="A27" s="19" t="s">
        <v>47</v>
      </c>
      <c r="B27" s="20" t="s">
        <v>48</v>
      </c>
      <c r="C27" s="16"/>
      <c r="D27" s="10"/>
      <c r="E27" s="10"/>
      <c r="F27" s="10"/>
      <c r="G27" s="10"/>
      <c r="H27" s="10"/>
      <c r="I27" s="10"/>
      <c r="J27" s="10"/>
      <c r="K27" s="361"/>
      <c r="L27" s="361"/>
      <c r="M27" s="362"/>
      <c r="N27" s="35"/>
    </row>
    <row r="28" spans="1:14" s="11" customFormat="1" ht="334.5" customHeight="1" x14ac:dyDescent="0.25">
      <c r="A28" s="78"/>
      <c r="B28" s="55" t="s">
        <v>353</v>
      </c>
      <c r="C28" s="15" t="s">
        <v>20</v>
      </c>
      <c r="D28" s="28" t="s">
        <v>21</v>
      </c>
      <c r="E28" s="28" t="s">
        <v>28</v>
      </c>
      <c r="F28" s="28" t="s">
        <v>23</v>
      </c>
      <c r="G28" s="28" t="s">
        <v>24</v>
      </c>
      <c r="H28" s="28" t="s">
        <v>23</v>
      </c>
      <c r="I28" s="28" t="s">
        <v>23</v>
      </c>
      <c r="J28" s="28" t="s">
        <v>25</v>
      </c>
      <c r="K28" s="518">
        <v>46200</v>
      </c>
      <c r="L28" s="518">
        <f>+K28</f>
        <v>46200</v>
      </c>
      <c r="M28" s="458"/>
      <c r="N28" s="79"/>
    </row>
    <row r="29" spans="1:14" s="30" customFormat="1" ht="46.5" x14ac:dyDescent="0.25">
      <c r="A29" s="714"/>
      <c r="B29" s="609"/>
      <c r="C29" s="36"/>
      <c r="D29" s="36"/>
      <c r="E29" s="623"/>
      <c r="F29" s="623"/>
      <c r="G29" s="623"/>
      <c r="H29" s="623"/>
      <c r="I29" s="623"/>
      <c r="J29" s="37" t="s">
        <v>26</v>
      </c>
      <c r="K29" s="367">
        <f>+K28</f>
        <v>46200</v>
      </c>
      <c r="L29" s="368"/>
      <c r="M29" s="68"/>
      <c r="N29" s="48"/>
    </row>
    <row r="30" spans="1:14" s="11" customFormat="1" ht="46.5" customHeight="1" x14ac:dyDescent="0.25">
      <c r="A30" s="21" t="s">
        <v>50</v>
      </c>
      <c r="B30" s="23" t="s">
        <v>51</v>
      </c>
      <c r="C30" s="204"/>
      <c r="D30" s="34"/>
      <c r="E30" s="10"/>
      <c r="F30" s="10"/>
      <c r="G30" s="10"/>
      <c r="H30" s="10"/>
      <c r="I30" s="10"/>
      <c r="J30" s="10"/>
      <c r="K30" s="361"/>
      <c r="L30" s="361"/>
      <c r="M30" s="362"/>
      <c r="N30" s="35"/>
    </row>
    <row r="31" spans="1:14" s="11" customFormat="1" ht="93" customHeight="1" x14ac:dyDescent="0.25">
      <c r="A31" s="15"/>
      <c r="B31" s="29" t="s">
        <v>264</v>
      </c>
      <c r="C31" s="15" t="s">
        <v>20</v>
      </c>
      <c r="D31" s="15" t="s">
        <v>21</v>
      </c>
      <c r="E31" s="14" t="s">
        <v>28</v>
      </c>
      <c r="F31" s="16" t="s">
        <v>38</v>
      </c>
      <c r="G31" s="15" t="s">
        <v>24</v>
      </c>
      <c r="H31" s="16" t="s">
        <v>38</v>
      </c>
      <c r="I31" s="16" t="s">
        <v>38</v>
      </c>
      <c r="J31" s="15" t="s">
        <v>25</v>
      </c>
      <c r="K31" s="359">
        <v>63000</v>
      </c>
      <c r="L31" s="359">
        <f>K31</f>
        <v>63000</v>
      </c>
      <c r="M31" s="66"/>
      <c r="N31" s="15"/>
    </row>
    <row r="32" spans="1:14" s="11" customFormat="1" ht="46.5" x14ac:dyDescent="0.25">
      <c r="A32" s="714"/>
      <c r="B32" s="624"/>
      <c r="C32" s="36"/>
      <c r="D32" s="36"/>
      <c r="E32" s="623"/>
      <c r="F32" s="623"/>
      <c r="G32" s="623"/>
      <c r="H32" s="623"/>
      <c r="I32" s="623"/>
      <c r="J32" s="37" t="s">
        <v>26</v>
      </c>
      <c r="K32" s="367">
        <f>K31</f>
        <v>63000</v>
      </c>
      <c r="L32" s="368"/>
      <c r="M32" s="68"/>
      <c r="N32" s="48"/>
    </row>
    <row r="33" spans="1:14" s="11" customFormat="1" ht="46.5" customHeight="1" x14ac:dyDescent="0.25">
      <c r="A33" s="49" t="s">
        <v>94</v>
      </c>
      <c r="B33" s="23" t="s">
        <v>95</v>
      </c>
      <c r="C33" s="204"/>
      <c r="D33" s="14"/>
      <c r="E33" s="50"/>
      <c r="F33" s="10"/>
      <c r="G33" s="50"/>
      <c r="H33" s="10"/>
      <c r="I33" s="10"/>
      <c r="J33" s="15"/>
      <c r="K33" s="359"/>
      <c r="L33" s="359"/>
      <c r="M33" s="66"/>
      <c r="N33" s="15"/>
    </row>
    <row r="34" spans="1:14" s="11" customFormat="1" ht="186" x14ac:dyDescent="0.25">
      <c r="A34" s="15"/>
      <c r="B34" s="46" t="s">
        <v>354</v>
      </c>
      <c r="C34" s="15" t="s">
        <v>20</v>
      </c>
      <c r="D34" s="14" t="s">
        <v>21</v>
      </c>
      <c r="E34" s="15" t="s">
        <v>28</v>
      </c>
      <c r="F34" s="15" t="s">
        <v>38</v>
      </c>
      <c r="G34" s="15" t="s">
        <v>24</v>
      </c>
      <c r="H34" s="15" t="s">
        <v>38</v>
      </c>
      <c r="I34" s="15" t="s">
        <v>38</v>
      </c>
      <c r="J34" s="15" t="s">
        <v>25</v>
      </c>
      <c r="K34" s="371">
        <v>15640</v>
      </c>
      <c r="L34" s="371">
        <f>K34</f>
        <v>15640</v>
      </c>
      <c r="M34" s="372"/>
      <c r="N34" s="15"/>
    </row>
    <row r="35" spans="1:14" s="30" customFormat="1" ht="46.5" x14ac:dyDescent="0.25">
      <c r="A35" s="624"/>
      <c r="B35" s="625"/>
      <c r="C35" s="36"/>
      <c r="D35" s="62"/>
      <c r="E35" s="625"/>
      <c r="F35" s="625"/>
      <c r="G35" s="625"/>
      <c r="H35" s="625"/>
      <c r="I35" s="625"/>
      <c r="J35" s="37" t="s">
        <v>26</v>
      </c>
      <c r="K35" s="367">
        <f>K34</f>
        <v>15640</v>
      </c>
      <c r="L35" s="368"/>
      <c r="M35" s="68"/>
      <c r="N35" s="48"/>
    </row>
    <row r="36" spans="1:14" s="11" customFormat="1" ht="93" x14ac:dyDescent="0.25">
      <c r="A36" s="25" t="s">
        <v>52</v>
      </c>
      <c r="B36" s="20" t="s">
        <v>265</v>
      </c>
      <c r="C36" s="16"/>
      <c r="D36" s="10"/>
      <c r="E36" s="10"/>
      <c r="F36" s="10"/>
      <c r="G36" s="10"/>
      <c r="H36" s="10"/>
      <c r="I36" s="10"/>
      <c r="J36" s="10"/>
      <c r="K36" s="361"/>
      <c r="L36" s="361"/>
      <c r="M36" s="362"/>
      <c r="N36" s="35"/>
    </row>
    <row r="37" spans="1:14" s="11" customFormat="1" ht="93" x14ac:dyDescent="0.25">
      <c r="A37" s="59"/>
      <c r="B37" s="55" t="s">
        <v>266</v>
      </c>
      <c r="C37" s="661" t="s">
        <v>20</v>
      </c>
      <c r="D37" s="606" t="s">
        <v>21</v>
      </c>
      <c r="E37" s="655" t="s">
        <v>493</v>
      </c>
      <c r="F37" s="655" t="s">
        <v>23</v>
      </c>
      <c r="G37" s="655" t="s">
        <v>24</v>
      </c>
      <c r="H37" s="655" t="s">
        <v>23</v>
      </c>
      <c r="I37" s="655" t="s">
        <v>23</v>
      </c>
      <c r="J37" s="655" t="s">
        <v>25</v>
      </c>
      <c r="K37" s="658">
        <v>37000</v>
      </c>
      <c r="L37" s="658">
        <f>K37</f>
        <v>37000</v>
      </c>
      <c r="M37" s="596"/>
      <c r="N37" s="606"/>
    </row>
    <row r="38" spans="1:14" s="11" customFormat="1" ht="93" x14ac:dyDescent="0.25">
      <c r="A38" s="40"/>
      <c r="B38" s="12" t="s">
        <v>267</v>
      </c>
      <c r="C38" s="661"/>
      <c r="D38" s="661"/>
      <c r="E38" s="656"/>
      <c r="F38" s="656"/>
      <c r="G38" s="656"/>
      <c r="H38" s="656"/>
      <c r="I38" s="656"/>
      <c r="J38" s="656"/>
      <c r="K38" s="659"/>
      <c r="L38" s="659"/>
      <c r="M38" s="597"/>
      <c r="N38" s="661"/>
    </row>
    <row r="39" spans="1:14" s="11" customFormat="1" ht="46.5" x14ac:dyDescent="0.25">
      <c r="A39" s="40"/>
      <c r="B39" s="12" t="s">
        <v>268</v>
      </c>
      <c r="C39" s="661"/>
      <c r="D39" s="661"/>
      <c r="E39" s="656"/>
      <c r="F39" s="656"/>
      <c r="G39" s="656"/>
      <c r="H39" s="656"/>
      <c r="I39" s="656"/>
      <c r="J39" s="656"/>
      <c r="K39" s="659"/>
      <c r="L39" s="659"/>
      <c r="M39" s="597"/>
      <c r="N39" s="661"/>
    </row>
    <row r="40" spans="1:14" s="11" customFormat="1" ht="46.5" x14ac:dyDescent="0.25">
      <c r="A40" s="40"/>
      <c r="B40" s="12" t="s">
        <v>269</v>
      </c>
      <c r="C40" s="661"/>
      <c r="D40" s="661"/>
      <c r="E40" s="656"/>
      <c r="F40" s="656"/>
      <c r="G40" s="656"/>
      <c r="H40" s="656"/>
      <c r="I40" s="656"/>
      <c r="J40" s="656"/>
      <c r="K40" s="659"/>
      <c r="L40" s="659"/>
      <c r="M40" s="597"/>
      <c r="N40" s="661"/>
    </row>
    <row r="41" spans="1:14" s="11" customFormat="1" ht="93" x14ac:dyDescent="0.25">
      <c r="A41" s="60"/>
      <c r="B41" s="13" t="s">
        <v>270</v>
      </c>
      <c r="C41" s="661"/>
      <c r="D41" s="607"/>
      <c r="E41" s="657"/>
      <c r="F41" s="657"/>
      <c r="G41" s="657"/>
      <c r="H41" s="657"/>
      <c r="I41" s="657"/>
      <c r="J41" s="657"/>
      <c r="K41" s="660"/>
      <c r="L41" s="660"/>
      <c r="M41" s="598"/>
      <c r="N41" s="607"/>
    </row>
    <row r="42" spans="1:14" s="30" customFormat="1" ht="46.5" x14ac:dyDescent="0.25">
      <c r="A42" s="623"/>
      <c r="B42" s="609"/>
      <c r="C42" s="36"/>
      <c r="D42" s="36"/>
      <c r="E42" s="819"/>
      <c r="F42" s="814"/>
      <c r="G42" s="814"/>
      <c r="H42" s="814"/>
      <c r="I42" s="814"/>
      <c r="J42" s="32" t="s">
        <v>26</v>
      </c>
      <c r="K42" s="354">
        <f>K37</f>
        <v>37000</v>
      </c>
      <c r="L42" s="355"/>
      <c r="M42" s="373"/>
      <c r="N42" s="33"/>
    </row>
    <row r="43" spans="1:14" s="11" customFormat="1" ht="93" customHeight="1" x14ac:dyDescent="0.25">
      <c r="A43" s="19" t="s">
        <v>53</v>
      </c>
      <c r="B43" s="20" t="s">
        <v>54</v>
      </c>
      <c r="C43" s="16"/>
      <c r="D43" s="71"/>
      <c r="E43" s="71"/>
      <c r="F43" s="71"/>
      <c r="G43" s="71"/>
      <c r="H43" s="71"/>
      <c r="I43" s="71"/>
      <c r="J43" s="71"/>
      <c r="K43" s="381"/>
      <c r="L43" s="381"/>
      <c r="M43" s="382"/>
      <c r="N43" s="72"/>
    </row>
    <row r="44" spans="1:14" s="11" customFormat="1" ht="265.5" customHeight="1" x14ac:dyDescent="0.25">
      <c r="A44" s="813"/>
      <c r="B44" s="120" t="s">
        <v>355</v>
      </c>
      <c r="C44" s="28" t="s">
        <v>20</v>
      </c>
      <c r="D44" s="15" t="s">
        <v>21</v>
      </c>
      <c r="E44" s="51" t="s">
        <v>28</v>
      </c>
      <c r="F44" s="15" t="s">
        <v>23</v>
      </c>
      <c r="G44" s="15" t="s">
        <v>24</v>
      </c>
      <c r="H44" s="15" t="s">
        <v>23</v>
      </c>
      <c r="I44" s="15" t="s">
        <v>23</v>
      </c>
      <c r="J44" s="15" t="s">
        <v>25</v>
      </c>
      <c r="K44" s="359">
        <v>58300</v>
      </c>
      <c r="L44" s="359">
        <f>K44</f>
        <v>58300</v>
      </c>
      <c r="M44" s="66"/>
      <c r="N44" s="15"/>
    </row>
    <row r="45" spans="1:14" s="11" customFormat="1" ht="93" x14ac:dyDescent="0.25">
      <c r="A45" s="813"/>
      <c r="B45" s="29" t="s">
        <v>55</v>
      </c>
      <c r="C45" s="28" t="s">
        <v>20</v>
      </c>
      <c r="D45" s="14" t="s">
        <v>21</v>
      </c>
      <c r="E45" s="51" t="s">
        <v>41</v>
      </c>
      <c r="F45" s="15" t="s">
        <v>23</v>
      </c>
      <c r="G45" s="15" t="s">
        <v>24</v>
      </c>
      <c r="H45" s="15" t="s">
        <v>23</v>
      </c>
      <c r="I45" s="15" t="s">
        <v>23</v>
      </c>
      <c r="J45" s="15" t="s">
        <v>25</v>
      </c>
      <c r="K45" s="359">
        <v>6600</v>
      </c>
      <c r="L45" s="359">
        <f>K45</f>
        <v>6600</v>
      </c>
      <c r="M45" s="66"/>
      <c r="N45" s="15"/>
    </row>
    <row r="46" spans="1:14" s="30" customFormat="1" ht="46.5" x14ac:dyDescent="0.25">
      <c r="A46" s="814"/>
      <c r="B46" s="740"/>
      <c r="C46" s="36"/>
      <c r="D46" s="36"/>
      <c r="E46" s="815"/>
      <c r="F46" s="816"/>
      <c r="G46" s="816"/>
      <c r="H46" s="816"/>
      <c r="I46" s="816"/>
      <c r="J46" s="37" t="s">
        <v>26</v>
      </c>
      <c r="K46" s="367">
        <f>SUM(K44:K45)</f>
        <v>64900</v>
      </c>
      <c r="L46" s="368"/>
      <c r="M46" s="68"/>
      <c r="N46" s="48"/>
    </row>
    <row r="47" spans="1:14" s="30" customFormat="1" ht="46.5" x14ac:dyDescent="0.25">
      <c r="A47" s="52"/>
      <c r="B47" s="53"/>
      <c r="C47" s="53"/>
      <c r="D47" s="63"/>
      <c r="E47" s="53"/>
      <c r="F47" s="53"/>
      <c r="G47" s="53"/>
      <c r="H47" s="53"/>
      <c r="I47" s="54"/>
      <c r="J47" s="69" t="s">
        <v>29</v>
      </c>
      <c r="K47" s="380">
        <f>+K10+K16+K20+K23+K26+K29+K32+K35+K42+K46</f>
        <v>921233.15</v>
      </c>
      <c r="L47" s="380">
        <f>SUM(L9:L45)</f>
        <v>921233.15</v>
      </c>
      <c r="M47" s="70"/>
      <c r="N47" s="69"/>
    </row>
    <row r="48" spans="1:14" s="11" customFormat="1" ht="96" customHeight="1" x14ac:dyDescent="0.25">
      <c r="A48" s="636" t="s">
        <v>0</v>
      </c>
      <c r="B48" s="637" t="s">
        <v>1</v>
      </c>
      <c r="C48" s="620" t="s">
        <v>2</v>
      </c>
      <c r="D48" s="641" t="s">
        <v>3</v>
      </c>
      <c r="E48" s="643" t="s">
        <v>4</v>
      </c>
      <c r="F48" s="620" t="s">
        <v>5</v>
      </c>
      <c r="G48" s="620"/>
      <c r="H48" s="620"/>
      <c r="I48" s="620"/>
      <c r="J48" s="620" t="s">
        <v>6</v>
      </c>
      <c r="K48" s="621" t="s">
        <v>7</v>
      </c>
      <c r="L48" s="621"/>
      <c r="M48" s="621"/>
      <c r="N48" s="626" t="s">
        <v>8</v>
      </c>
    </row>
    <row r="49" spans="1:14" s="11" customFormat="1" ht="128.25" customHeight="1" x14ac:dyDescent="0.25">
      <c r="A49" s="636"/>
      <c r="B49" s="637"/>
      <c r="C49" s="620"/>
      <c r="D49" s="642"/>
      <c r="E49" s="643"/>
      <c r="F49" s="7" t="s">
        <v>9</v>
      </c>
      <c r="G49" s="7" t="s">
        <v>10</v>
      </c>
      <c r="H49" s="7" t="s">
        <v>11</v>
      </c>
      <c r="I49" s="7" t="s">
        <v>12</v>
      </c>
      <c r="J49" s="620"/>
      <c r="K49" s="459" t="s">
        <v>13</v>
      </c>
      <c r="L49" s="460" t="s">
        <v>14</v>
      </c>
      <c r="M49" s="461" t="s">
        <v>15</v>
      </c>
      <c r="N49" s="626"/>
    </row>
    <row r="50" spans="1:14" s="11" customFormat="1" ht="46.5" x14ac:dyDescent="0.25">
      <c r="A50" s="808" t="s">
        <v>56</v>
      </c>
      <c r="B50" s="809"/>
      <c r="C50" s="809"/>
      <c r="D50" s="809"/>
      <c r="E50" s="809"/>
      <c r="F50" s="809"/>
      <c r="G50" s="809"/>
      <c r="H50" s="809"/>
      <c r="I50" s="809"/>
      <c r="J50" s="809"/>
      <c r="K50" s="809"/>
      <c r="L50" s="809"/>
      <c r="M50" s="809"/>
      <c r="N50" s="810"/>
    </row>
    <row r="51" spans="1:14" s="11" customFormat="1" ht="46.5" x14ac:dyDescent="0.25">
      <c r="A51" s="25" t="s">
        <v>17</v>
      </c>
      <c r="B51" s="807" t="s">
        <v>18</v>
      </c>
      <c r="C51" s="807"/>
      <c r="D51" s="807"/>
      <c r="E51" s="807"/>
      <c r="F51" s="807"/>
      <c r="G51" s="807"/>
      <c r="H51" s="807"/>
      <c r="I51" s="807"/>
      <c r="J51" s="807"/>
      <c r="K51" s="807"/>
      <c r="L51" s="807"/>
      <c r="M51" s="807"/>
      <c r="N51" s="807"/>
    </row>
    <row r="52" spans="1:14" s="11" customFormat="1" ht="46.5" customHeight="1" x14ac:dyDescent="0.25">
      <c r="A52" s="25" t="s">
        <v>57</v>
      </c>
      <c r="B52" s="22" t="s">
        <v>58</v>
      </c>
      <c r="C52" s="16"/>
      <c r="D52" s="16"/>
      <c r="E52" s="16"/>
      <c r="F52" s="16"/>
      <c r="G52" s="16"/>
      <c r="H52" s="16"/>
      <c r="I52" s="16"/>
      <c r="J52" s="16"/>
      <c r="K52" s="371"/>
      <c r="L52" s="371"/>
      <c r="M52" s="372"/>
      <c r="N52" s="18"/>
    </row>
    <row r="53" spans="1:14" s="11" customFormat="1" ht="139.5" x14ac:dyDescent="0.25">
      <c r="A53" s="25"/>
      <c r="B53" s="120" t="s">
        <v>356</v>
      </c>
      <c r="C53" s="15" t="s">
        <v>59</v>
      </c>
      <c r="D53" s="15" t="s">
        <v>21</v>
      </c>
      <c r="E53" s="166" t="s">
        <v>28</v>
      </c>
      <c r="F53" s="15" t="s">
        <v>23</v>
      </c>
      <c r="G53" s="15" t="s">
        <v>24</v>
      </c>
      <c r="H53" s="15" t="s">
        <v>23</v>
      </c>
      <c r="I53" s="15" t="s">
        <v>23</v>
      </c>
      <c r="J53" s="15" t="s">
        <v>25</v>
      </c>
      <c r="K53" s="359">
        <v>465000</v>
      </c>
      <c r="L53" s="359"/>
      <c r="M53" s="65">
        <f>K53</f>
        <v>465000</v>
      </c>
      <c r="N53" s="520"/>
    </row>
    <row r="54" spans="1:14" s="30" customFormat="1" ht="46.5" x14ac:dyDescent="0.25">
      <c r="A54" s="623"/>
      <c r="B54" s="623"/>
      <c r="C54" s="99"/>
      <c r="D54" s="99"/>
      <c r="E54" s="710"/>
      <c r="F54" s="710"/>
      <c r="G54" s="710"/>
      <c r="H54" s="710"/>
      <c r="I54" s="710"/>
      <c r="J54" s="37" t="s">
        <v>26</v>
      </c>
      <c r="K54" s="367">
        <f>SUM(K53:K53)</f>
        <v>465000</v>
      </c>
      <c r="L54" s="368"/>
      <c r="M54" s="540"/>
      <c r="N54" s="61"/>
    </row>
    <row r="55" spans="1:14" s="30" customFormat="1" ht="93" x14ac:dyDescent="0.25">
      <c r="A55" s="25" t="s">
        <v>19</v>
      </c>
      <c r="B55" s="22" t="s">
        <v>271</v>
      </c>
      <c r="C55" s="16"/>
      <c r="D55" s="15"/>
      <c r="E55" s="148"/>
      <c r="F55" s="148"/>
      <c r="G55" s="148"/>
      <c r="H55" s="148"/>
      <c r="I55" s="148"/>
      <c r="J55" s="541"/>
      <c r="K55" s="542"/>
      <c r="L55" s="543"/>
      <c r="M55" s="122"/>
      <c r="N55" s="76"/>
    </row>
    <row r="56" spans="1:14" s="30" customFormat="1" ht="93" x14ac:dyDescent="0.25">
      <c r="A56" s="25"/>
      <c r="B56" s="120" t="s">
        <v>357</v>
      </c>
      <c r="C56" s="15" t="s">
        <v>59</v>
      </c>
      <c r="D56" s="15" t="s">
        <v>21</v>
      </c>
      <c r="E56" s="166" t="s">
        <v>28</v>
      </c>
      <c r="F56" s="15" t="s">
        <v>23</v>
      </c>
      <c r="G56" s="15" t="s">
        <v>24</v>
      </c>
      <c r="H56" s="15" t="s">
        <v>23</v>
      </c>
      <c r="I56" s="15" t="s">
        <v>23</v>
      </c>
      <c r="J56" s="15" t="s">
        <v>25</v>
      </c>
      <c r="K56" s="359">
        <v>150000</v>
      </c>
      <c r="L56" s="359"/>
      <c r="M56" s="65">
        <f>K56</f>
        <v>150000</v>
      </c>
      <c r="N56" s="76"/>
    </row>
    <row r="57" spans="1:14" s="30" customFormat="1" ht="46.5" x14ac:dyDescent="0.25">
      <c r="A57" s="25"/>
      <c r="B57" s="544"/>
      <c r="C57" s="99"/>
      <c r="D57" s="545"/>
      <c r="E57" s="546"/>
      <c r="F57" s="546"/>
      <c r="G57" s="546"/>
      <c r="H57" s="546"/>
      <c r="I57" s="546"/>
      <c r="J57" s="37" t="s">
        <v>26</v>
      </c>
      <c r="K57" s="367">
        <f>SUM(K56:K56)</f>
        <v>150000</v>
      </c>
      <c r="L57" s="547"/>
      <c r="M57" s="136"/>
      <c r="N57" s="140"/>
    </row>
    <row r="58" spans="1:14" s="11" customFormat="1" ht="46.5" customHeight="1" x14ac:dyDescent="0.25">
      <c r="A58" s="25" t="s">
        <v>60</v>
      </c>
      <c r="B58" s="22" t="s">
        <v>61</v>
      </c>
      <c r="C58" s="16"/>
      <c r="D58" s="16"/>
      <c r="E58" s="16"/>
      <c r="F58" s="16"/>
      <c r="G58" s="16"/>
      <c r="H58" s="16"/>
      <c r="I58" s="16"/>
      <c r="J58" s="16"/>
      <c r="K58" s="371"/>
      <c r="L58" s="371"/>
      <c r="M58" s="372"/>
      <c r="N58" s="35"/>
    </row>
    <row r="59" spans="1:14" s="11" customFormat="1" ht="194.25" customHeight="1" x14ac:dyDescent="0.25">
      <c r="A59" s="25"/>
      <c r="B59" s="120" t="s">
        <v>272</v>
      </c>
      <c r="C59" s="15" t="s">
        <v>59</v>
      </c>
      <c r="D59" s="15" t="s">
        <v>21</v>
      </c>
      <c r="E59" s="166" t="s">
        <v>384</v>
      </c>
      <c r="F59" s="15" t="s">
        <v>38</v>
      </c>
      <c r="G59" s="15" t="s">
        <v>24</v>
      </c>
      <c r="H59" s="15" t="s">
        <v>38</v>
      </c>
      <c r="I59" s="15" t="s">
        <v>38</v>
      </c>
      <c r="J59" s="15" t="s">
        <v>25</v>
      </c>
      <c r="K59" s="359">
        <v>70000</v>
      </c>
      <c r="L59" s="359"/>
      <c r="M59" s="65">
        <f>K59</f>
        <v>70000</v>
      </c>
      <c r="N59" s="14"/>
    </row>
    <row r="60" spans="1:14" s="30" customFormat="1" ht="46.5" x14ac:dyDescent="0.25">
      <c r="A60" s="623"/>
      <c r="B60" s="623"/>
      <c r="C60" s="99"/>
      <c r="D60" s="99"/>
      <c r="E60" s="710"/>
      <c r="F60" s="710"/>
      <c r="G60" s="710"/>
      <c r="H60" s="710"/>
      <c r="I60" s="710"/>
      <c r="J60" s="37" t="s">
        <v>26</v>
      </c>
      <c r="K60" s="367">
        <f>K59</f>
        <v>70000</v>
      </c>
      <c r="L60" s="368"/>
      <c r="M60" s="540"/>
      <c r="N60" s="61"/>
    </row>
    <row r="61" spans="1:14" s="11" customFormat="1" ht="46.5" x14ac:dyDescent="0.25">
      <c r="A61" s="25" t="s">
        <v>63</v>
      </c>
      <c r="B61" s="22" t="s">
        <v>64</v>
      </c>
      <c r="C61" s="16"/>
      <c r="D61" s="16"/>
      <c r="E61" s="16"/>
      <c r="F61" s="16"/>
      <c r="G61" s="16"/>
      <c r="H61" s="16"/>
      <c r="I61" s="16"/>
      <c r="J61" s="16"/>
      <c r="K61" s="371"/>
      <c r="L61" s="371"/>
      <c r="M61" s="372"/>
      <c r="N61" s="35"/>
    </row>
    <row r="62" spans="1:14" s="11" customFormat="1" ht="147" customHeight="1" x14ac:dyDescent="0.25">
      <c r="A62" s="25"/>
      <c r="B62" s="120" t="s">
        <v>65</v>
      </c>
      <c r="C62" s="15" t="s">
        <v>59</v>
      </c>
      <c r="D62" s="15" t="s">
        <v>21</v>
      </c>
      <c r="E62" s="15" t="s">
        <v>100</v>
      </c>
      <c r="F62" s="15" t="s">
        <v>23</v>
      </c>
      <c r="G62" s="15" t="s">
        <v>24</v>
      </c>
      <c r="H62" s="15" t="s">
        <v>23</v>
      </c>
      <c r="I62" s="15" t="s">
        <v>23</v>
      </c>
      <c r="J62" s="15" t="s">
        <v>25</v>
      </c>
      <c r="K62" s="359">
        <v>60000</v>
      </c>
      <c r="L62" s="359"/>
      <c r="M62" s="65">
        <f>K62</f>
        <v>60000</v>
      </c>
      <c r="N62" s="14"/>
    </row>
    <row r="63" spans="1:14" s="30" customFormat="1" ht="46.5" x14ac:dyDescent="0.25">
      <c r="A63" s="623"/>
      <c r="B63" s="623"/>
      <c r="C63" s="348"/>
      <c r="D63" s="348"/>
      <c r="E63" s="710"/>
      <c r="F63" s="710"/>
      <c r="G63" s="710"/>
      <c r="H63" s="710"/>
      <c r="I63" s="710"/>
      <c r="J63" s="37" t="s">
        <v>26</v>
      </c>
      <c r="K63" s="367">
        <f>K62</f>
        <v>60000</v>
      </c>
      <c r="L63" s="368"/>
      <c r="M63" s="540"/>
      <c r="N63" s="61"/>
    </row>
    <row r="64" spans="1:14" s="30" customFormat="1" ht="46.5" x14ac:dyDescent="0.25">
      <c r="A64" s="735"/>
      <c r="B64" s="735"/>
      <c r="C64" s="128"/>
      <c r="D64" s="128"/>
      <c r="E64" s="735"/>
      <c r="F64" s="735"/>
      <c r="G64" s="735"/>
      <c r="H64" s="735"/>
      <c r="I64" s="735"/>
      <c r="J64" s="69" t="s">
        <v>29</v>
      </c>
      <c r="K64" s="380">
        <f>K54+K57+K60+K63</f>
        <v>745000</v>
      </c>
      <c r="L64" s="380"/>
      <c r="M64" s="472">
        <f>SUM(M53:M62)</f>
        <v>745000</v>
      </c>
      <c r="N64" s="539"/>
    </row>
    <row r="65" spans="1:15" s="11" customFormat="1" ht="46.5" x14ac:dyDescent="0.25">
      <c r="A65" s="25" t="s">
        <v>30</v>
      </c>
      <c r="B65" s="523" t="s">
        <v>31</v>
      </c>
      <c r="C65" s="548"/>
      <c r="D65" s="548"/>
      <c r="E65" s="806"/>
      <c r="F65" s="806"/>
      <c r="G65" s="806"/>
      <c r="H65" s="806"/>
      <c r="I65" s="806"/>
      <c r="J65" s="549"/>
      <c r="K65" s="550"/>
      <c r="L65" s="550"/>
      <c r="M65" s="551"/>
      <c r="N65" s="471"/>
    </row>
    <row r="66" spans="1:15" s="11" customFormat="1" ht="46.5" x14ac:dyDescent="0.25">
      <c r="A66" s="25" t="s">
        <v>36</v>
      </c>
      <c r="B66" s="22" t="s">
        <v>37</v>
      </c>
      <c r="C66" s="16"/>
      <c r="D66" s="16"/>
      <c r="E66" s="16"/>
      <c r="F66" s="16"/>
      <c r="G66" s="16"/>
      <c r="H66" s="16"/>
      <c r="I66" s="16"/>
      <c r="J66" s="16"/>
      <c r="K66" s="371"/>
      <c r="L66" s="371"/>
      <c r="M66" s="372"/>
      <c r="N66" s="35"/>
    </row>
    <row r="67" spans="1:15" s="11" customFormat="1" ht="409.5" customHeight="1" x14ac:dyDescent="0.25">
      <c r="A67" s="618"/>
      <c r="B67" s="617" t="s">
        <v>358</v>
      </c>
      <c r="C67" s="606" t="s">
        <v>59</v>
      </c>
      <c r="D67" s="602" t="s">
        <v>21</v>
      </c>
      <c r="E67" s="619" t="s">
        <v>22</v>
      </c>
      <c r="F67" s="602" t="s">
        <v>38</v>
      </c>
      <c r="G67" s="619" t="s">
        <v>24</v>
      </c>
      <c r="H67" s="602" t="s">
        <v>38</v>
      </c>
      <c r="I67" s="602" t="s">
        <v>38</v>
      </c>
      <c r="J67" s="602" t="s">
        <v>25</v>
      </c>
      <c r="K67" s="616">
        <f>26534-(200+400)</f>
        <v>25934</v>
      </c>
      <c r="L67" s="616">
        <f>+K67</f>
        <v>25934</v>
      </c>
      <c r="M67" s="604"/>
      <c r="N67" s="599"/>
    </row>
    <row r="68" spans="1:15" s="11" customFormat="1" ht="409.6" customHeight="1" x14ac:dyDescent="0.25">
      <c r="A68" s="618"/>
      <c r="B68" s="617"/>
      <c r="C68" s="661"/>
      <c r="D68" s="602"/>
      <c r="E68" s="619"/>
      <c r="F68" s="602"/>
      <c r="G68" s="619"/>
      <c r="H68" s="602"/>
      <c r="I68" s="602"/>
      <c r="J68" s="602"/>
      <c r="K68" s="616"/>
      <c r="L68" s="616"/>
      <c r="M68" s="605"/>
      <c r="N68" s="601"/>
      <c r="O68" s="42"/>
    </row>
    <row r="69" spans="1:15" s="11" customFormat="1" ht="127.5" customHeight="1" x14ac:dyDescent="0.25">
      <c r="A69" s="25"/>
      <c r="B69" s="243" t="s">
        <v>359</v>
      </c>
      <c r="C69" s="607"/>
      <c r="D69" s="15" t="s">
        <v>322</v>
      </c>
      <c r="E69" s="212" t="s">
        <v>28</v>
      </c>
      <c r="F69" s="15" t="s">
        <v>38</v>
      </c>
      <c r="G69" s="212" t="s">
        <v>24</v>
      </c>
      <c r="H69" s="15" t="s">
        <v>38</v>
      </c>
      <c r="I69" s="15" t="s">
        <v>38</v>
      </c>
      <c r="J69" s="15" t="s">
        <v>25</v>
      </c>
      <c r="K69" s="371">
        <f>200+400</f>
        <v>600</v>
      </c>
      <c r="L69" s="371">
        <f>+K69</f>
        <v>600</v>
      </c>
      <c r="M69" s="372"/>
      <c r="N69" s="39"/>
    </row>
    <row r="70" spans="1:15" s="30" customFormat="1" ht="46.5" x14ac:dyDescent="0.25">
      <c r="A70" s="609"/>
      <c r="B70" s="713"/>
      <c r="C70" s="80"/>
      <c r="D70" s="552"/>
      <c r="E70" s="553"/>
      <c r="F70" s="553"/>
      <c r="G70" s="553"/>
      <c r="H70" s="553"/>
      <c r="I70" s="554"/>
      <c r="J70" s="56" t="s">
        <v>26</v>
      </c>
      <c r="K70" s="365">
        <f>+K67+K69</f>
        <v>26534</v>
      </c>
      <c r="L70" s="384"/>
      <c r="M70" s="82"/>
      <c r="N70" s="44"/>
    </row>
    <row r="71" spans="1:15" s="11" customFormat="1" ht="46.5" x14ac:dyDescent="0.25">
      <c r="A71" s="25" t="s">
        <v>47</v>
      </c>
      <c r="B71" s="23" t="s">
        <v>66</v>
      </c>
      <c r="C71" s="204"/>
      <c r="D71" s="86"/>
      <c r="E71" s="86"/>
      <c r="F71" s="86"/>
      <c r="G71" s="86"/>
      <c r="H71" s="86"/>
      <c r="I71" s="86"/>
      <c r="J71" s="83"/>
      <c r="K71" s="385"/>
      <c r="L71" s="385"/>
      <c r="M71" s="386"/>
      <c r="N71" s="84"/>
    </row>
    <row r="72" spans="1:15" s="11" customFormat="1" ht="162" customHeight="1" x14ac:dyDescent="0.25">
      <c r="A72" s="486"/>
      <c r="B72" s="46" t="s">
        <v>275</v>
      </c>
      <c r="C72" s="15" t="s">
        <v>59</v>
      </c>
      <c r="D72" s="14" t="s">
        <v>21</v>
      </c>
      <c r="E72" s="14" t="s">
        <v>28</v>
      </c>
      <c r="F72" s="15" t="s">
        <v>23</v>
      </c>
      <c r="G72" s="15" t="s">
        <v>24</v>
      </c>
      <c r="H72" s="15" t="s">
        <v>23</v>
      </c>
      <c r="I72" s="15" t="s">
        <v>23</v>
      </c>
      <c r="J72" s="47" t="s">
        <v>25</v>
      </c>
      <c r="K72" s="359">
        <v>5000</v>
      </c>
      <c r="L72" s="359">
        <f>K72</f>
        <v>5000</v>
      </c>
      <c r="M72" s="66"/>
      <c r="N72" s="15"/>
    </row>
    <row r="73" spans="1:15" s="11" customFormat="1" ht="93" x14ac:dyDescent="0.25">
      <c r="A73" s="486"/>
      <c r="B73" s="46" t="s">
        <v>274</v>
      </c>
      <c r="C73" s="204"/>
      <c r="D73" s="14" t="s">
        <v>21</v>
      </c>
      <c r="E73" s="14" t="s">
        <v>22</v>
      </c>
      <c r="F73" s="15" t="s">
        <v>38</v>
      </c>
      <c r="G73" s="212" t="s">
        <v>24</v>
      </c>
      <c r="H73" s="15" t="s">
        <v>38</v>
      </c>
      <c r="I73" s="15" t="s">
        <v>38</v>
      </c>
      <c r="J73" s="15" t="s">
        <v>25</v>
      </c>
      <c r="K73" s="359">
        <v>1800</v>
      </c>
      <c r="L73" s="387">
        <f>K73</f>
        <v>1800</v>
      </c>
      <c r="M73" s="66"/>
      <c r="N73" s="28"/>
    </row>
    <row r="74" spans="1:15" s="30" customFormat="1" ht="46.5" x14ac:dyDescent="0.25">
      <c r="A74" s="624"/>
      <c r="B74" s="625"/>
      <c r="C74" s="80"/>
      <c r="D74" s="80"/>
      <c r="E74" s="81"/>
      <c r="F74" s="81"/>
      <c r="G74" s="81"/>
      <c r="H74" s="81"/>
      <c r="I74" s="81"/>
      <c r="J74" s="57" t="s">
        <v>26</v>
      </c>
      <c r="K74" s="367">
        <f>K72+K73</f>
        <v>6800</v>
      </c>
      <c r="L74" s="376"/>
      <c r="M74" s="68"/>
      <c r="N74" s="48"/>
    </row>
    <row r="75" spans="1:15" s="11" customFormat="1" ht="46.5" x14ac:dyDescent="0.25">
      <c r="A75" s="25" t="s">
        <v>33</v>
      </c>
      <c r="B75" s="23" t="s">
        <v>67</v>
      </c>
      <c r="C75" s="16"/>
      <c r="D75" s="83"/>
      <c r="E75" s="83"/>
      <c r="F75" s="83"/>
      <c r="G75" s="83"/>
      <c r="H75" s="83"/>
      <c r="I75" s="83"/>
      <c r="J75" s="83"/>
      <c r="K75" s="385"/>
      <c r="L75" s="385"/>
      <c r="M75" s="386"/>
      <c r="N75" s="84"/>
    </row>
    <row r="76" spans="1:15" s="11" customFormat="1" ht="139.5" x14ac:dyDescent="0.25">
      <c r="A76" s="25"/>
      <c r="B76" s="29" t="s">
        <v>276</v>
      </c>
      <c r="C76" s="15" t="s">
        <v>59</v>
      </c>
      <c r="D76" s="14" t="s">
        <v>21</v>
      </c>
      <c r="E76" s="64" t="s">
        <v>385</v>
      </c>
      <c r="F76" s="15" t="s">
        <v>23</v>
      </c>
      <c r="G76" s="15" t="s">
        <v>24</v>
      </c>
      <c r="H76" s="15" t="s">
        <v>23</v>
      </c>
      <c r="I76" s="15" t="s">
        <v>23</v>
      </c>
      <c r="J76" s="47" t="s">
        <v>25</v>
      </c>
      <c r="K76" s="359">
        <v>680400</v>
      </c>
      <c r="L76" s="375">
        <f>K76</f>
        <v>680400</v>
      </c>
      <c r="M76" s="85"/>
      <c r="N76" s="28"/>
    </row>
    <row r="77" spans="1:15" s="30" customFormat="1" ht="46.5" x14ac:dyDescent="0.25">
      <c r="A77" s="624"/>
      <c r="B77" s="625"/>
      <c r="C77" s="161"/>
      <c r="D77" s="80"/>
      <c r="E77" s="622"/>
      <c r="F77" s="622"/>
      <c r="G77" s="622"/>
      <c r="H77" s="622"/>
      <c r="I77" s="622"/>
      <c r="J77" s="57" t="s">
        <v>26</v>
      </c>
      <c r="K77" s="367">
        <f>K76</f>
        <v>680400</v>
      </c>
      <c r="L77" s="376"/>
      <c r="M77" s="68"/>
      <c r="N77" s="48"/>
    </row>
    <row r="78" spans="1:15" s="11" customFormat="1" ht="46.5" x14ac:dyDescent="0.25">
      <c r="A78" s="25" t="s">
        <v>196</v>
      </c>
      <c r="B78" s="23" t="s">
        <v>68</v>
      </c>
      <c r="C78" s="16"/>
      <c r="D78" s="83"/>
      <c r="E78" s="83"/>
      <c r="F78" s="83"/>
      <c r="G78" s="83"/>
      <c r="H78" s="83"/>
      <c r="I78" s="83"/>
      <c r="J78" s="83"/>
      <c r="K78" s="385"/>
      <c r="L78" s="385"/>
      <c r="M78" s="386"/>
      <c r="N78" s="84"/>
    </row>
    <row r="79" spans="1:15" s="11" customFormat="1" ht="150" customHeight="1" x14ac:dyDescent="0.25">
      <c r="A79" s="25"/>
      <c r="B79" s="29" t="s">
        <v>277</v>
      </c>
      <c r="C79" s="15" t="s">
        <v>59</v>
      </c>
      <c r="D79" s="14" t="s">
        <v>21</v>
      </c>
      <c r="E79" s="14" t="s">
        <v>28</v>
      </c>
      <c r="F79" s="15" t="s">
        <v>23</v>
      </c>
      <c r="G79" s="15" t="s">
        <v>24</v>
      </c>
      <c r="H79" s="15" t="s">
        <v>23</v>
      </c>
      <c r="I79" s="15" t="s">
        <v>23</v>
      </c>
      <c r="J79" s="47" t="s">
        <v>25</v>
      </c>
      <c r="K79" s="359">
        <v>90000</v>
      </c>
      <c r="L79" s="375">
        <f>K79</f>
        <v>90000</v>
      </c>
      <c r="M79" s="66"/>
      <c r="N79" s="28"/>
    </row>
    <row r="80" spans="1:15" s="30" customFormat="1" ht="46.5" x14ac:dyDescent="0.25">
      <c r="A80" s="624"/>
      <c r="B80" s="625"/>
      <c r="C80" s="161"/>
      <c r="D80" s="80"/>
      <c r="E80" s="622"/>
      <c r="F80" s="622"/>
      <c r="G80" s="622"/>
      <c r="H80" s="622"/>
      <c r="I80" s="622"/>
      <c r="J80" s="57" t="s">
        <v>26</v>
      </c>
      <c r="K80" s="367">
        <f>K79</f>
        <v>90000</v>
      </c>
      <c r="L80" s="376"/>
      <c r="M80" s="68"/>
      <c r="N80" s="48"/>
    </row>
    <row r="81" spans="1:14" s="30" customFormat="1" ht="46.5" x14ac:dyDescent="0.25">
      <c r="A81" s="49" t="s">
        <v>46</v>
      </c>
      <c r="B81" s="77" t="s">
        <v>273</v>
      </c>
      <c r="C81" s="16"/>
      <c r="D81" s="110"/>
      <c r="E81" s="111"/>
      <c r="F81" s="111"/>
      <c r="G81" s="111"/>
      <c r="H81" s="111"/>
      <c r="I81" s="111"/>
      <c r="J81" s="112"/>
      <c r="K81" s="388"/>
      <c r="L81" s="389"/>
      <c r="M81" s="113"/>
      <c r="N81" s="114"/>
    </row>
    <row r="82" spans="1:14" s="30" customFormat="1" ht="153" customHeight="1" x14ac:dyDescent="0.25">
      <c r="A82" s="49"/>
      <c r="B82" s="120" t="s">
        <v>360</v>
      </c>
      <c r="C82" s="15" t="s">
        <v>59</v>
      </c>
      <c r="D82" s="14" t="s">
        <v>21</v>
      </c>
      <c r="E82" s="14" t="s">
        <v>28</v>
      </c>
      <c r="F82" s="15" t="s">
        <v>23</v>
      </c>
      <c r="G82" s="15" t="s">
        <v>24</v>
      </c>
      <c r="H82" s="15" t="s">
        <v>23</v>
      </c>
      <c r="I82" s="15" t="s">
        <v>23</v>
      </c>
      <c r="J82" s="47" t="s">
        <v>25</v>
      </c>
      <c r="K82" s="359">
        <v>34000</v>
      </c>
      <c r="L82" s="359">
        <f>K82</f>
        <v>34000</v>
      </c>
      <c r="M82" s="122"/>
      <c r="N82" s="25"/>
    </row>
    <row r="83" spans="1:14" s="30" customFormat="1" ht="46.5" x14ac:dyDescent="0.25">
      <c r="A83" s="577"/>
      <c r="B83" s="175"/>
      <c r="C83" s="576"/>
      <c r="D83" s="80"/>
      <c r="E83" s="622"/>
      <c r="F83" s="622"/>
      <c r="G83" s="622"/>
      <c r="H83" s="622"/>
      <c r="I83" s="622"/>
      <c r="J83" s="57" t="s">
        <v>26</v>
      </c>
      <c r="K83" s="367">
        <f>K82</f>
        <v>34000</v>
      </c>
      <c r="L83" s="368"/>
      <c r="M83" s="136"/>
      <c r="N83" s="137"/>
    </row>
    <row r="84" spans="1:14" s="11" customFormat="1" ht="93" x14ac:dyDescent="0.25">
      <c r="A84" s="25" t="s">
        <v>39</v>
      </c>
      <c r="B84" s="20" t="s">
        <v>40</v>
      </c>
      <c r="C84" s="15"/>
      <c r="D84" s="86"/>
      <c r="E84" s="86"/>
      <c r="F84" s="86"/>
      <c r="G84" s="86"/>
      <c r="H84" s="86"/>
      <c r="I84" s="86"/>
      <c r="J84" s="86"/>
      <c r="K84" s="390"/>
      <c r="L84" s="390"/>
      <c r="M84" s="391"/>
      <c r="N84" s="87"/>
    </row>
    <row r="85" spans="1:14" s="11" customFormat="1" ht="159" customHeight="1" x14ac:dyDescent="0.25">
      <c r="A85" s="804"/>
      <c r="B85" s="308" t="s">
        <v>362</v>
      </c>
      <c r="C85" s="606" t="s">
        <v>59</v>
      </c>
      <c r="D85" s="28" t="s">
        <v>21</v>
      </c>
      <c r="E85" s="28" t="s">
        <v>22</v>
      </c>
      <c r="F85" s="28" t="s">
        <v>23</v>
      </c>
      <c r="G85" s="28" t="s">
        <v>24</v>
      </c>
      <c r="H85" s="28" t="s">
        <v>23</v>
      </c>
      <c r="I85" s="28" t="s">
        <v>23</v>
      </c>
      <c r="J85" s="28" t="s">
        <v>25</v>
      </c>
      <c r="K85" s="524">
        <f>36000+15000+40000</f>
        <v>91000</v>
      </c>
      <c r="L85" s="524">
        <f>K85</f>
        <v>91000</v>
      </c>
      <c r="M85" s="519"/>
      <c r="N85" s="519"/>
    </row>
    <row r="86" spans="1:14" s="11" customFormat="1" ht="117" customHeight="1" x14ac:dyDescent="0.25">
      <c r="A86" s="805"/>
      <c r="B86" s="121" t="s">
        <v>361</v>
      </c>
      <c r="C86" s="607"/>
      <c r="D86" s="14" t="s">
        <v>21</v>
      </c>
      <c r="E86" s="89" t="s">
        <v>28</v>
      </c>
      <c r="F86" s="15" t="s">
        <v>23</v>
      </c>
      <c r="G86" s="15" t="s">
        <v>24</v>
      </c>
      <c r="H86" s="15" t="s">
        <v>23</v>
      </c>
      <c r="I86" s="15" t="s">
        <v>23</v>
      </c>
      <c r="J86" s="283" t="s">
        <v>25</v>
      </c>
      <c r="K86" s="359">
        <f>50000+21000</f>
        <v>71000</v>
      </c>
      <c r="L86" s="392">
        <f>K86</f>
        <v>71000</v>
      </c>
      <c r="M86" s="91"/>
      <c r="N86" s="28"/>
    </row>
    <row r="87" spans="1:14" s="30" customFormat="1" ht="46.5" x14ac:dyDescent="0.25">
      <c r="A87" s="736"/>
      <c r="B87" s="737"/>
      <c r="C87" s="161"/>
      <c r="D87" s="132"/>
      <c r="E87" s="627"/>
      <c r="F87" s="628"/>
      <c r="G87" s="628"/>
      <c r="H87" s="628"/>
      <c r="I87" s="722"/>
      <c r="J87" s="133" t="s">
        <v>26</v>
      </c>
      <c r="K87" s="354">
        <f>+K85+K86</f>
        <v>162000</v>
      </c>
      <c r="L87" s="393"/>
      <c r="M87" s="134"/>
      <c r="N87" s="135"/>
    </row>
    <row r="88" spans="1:14" s="11" customFormat="1" ht="69" customHeight="1" x14ac:dyDescent="0.25">
      <c r="A88" s="25" t="s">
        <v>42</v>
      </c>
      <c r="B88" s="23" t="s">
        <v>43</v>
      </c>
      <c r="C88" s="16"/>
      <c r="D88" s="83"/>
      <c r="E88" s="83"/>
      <c r="F88" s="83"/>
      <c r="G88" s="83"/>
      <c r="H88" s="83"/>
      <c r="I88" s="83"/>
      <c r="J88" s="83"/>
      <c r="K88" s="385"/>
      <c r="L88" s="385"/>
      <c r="M88" s="386"/>
      <c r="N88" s="84"/>
    </row>
    <row r="89" spans="1:14" s="11" customFormat="1" ht="159" customHeight="1" x14ac:dyDescent="0.25">
      <c r="A89" s="25"/>
      <c r="B89" s="29" t="s">
        <v>278</v>
      </c>
      <c r="C89" s="462" t="s">
        <v>59</v>
      </c>
      <c r="D89" s="14" t="s">
        <v>21</v>
      </c>
      <c r="E89" s="14" t="s">
        <v>28</v>
      </c>
      <c r="F89" s="15" t="s">
        <v>23</v>
      </c>
      <c r="G89" s="15" t="s">
        <v>24</v>
      </c>
      <c r="H89" s="15" t="s">
        <v>23</v>
      </c>
      <c r="I89" s="15" t="s">
        <v>23</v>
      </c>
      <c r="J89" s="47" t="s">
        <v>25</v>
      </c>
      <c r="K89" s="359">
        <v>20000</v>
      </c>
      <c r="L89" s="375">
        <f>K89</f>
        <v>20000</v>
      </c>
      <c r="M89" s="66"/>
      <c r="N89" s="28"/>
    </row>
    <row r="90" spans="1:14" s="30" customFormat="1" ht="46.5" x14ac:dyDescent="0.25">
      <c r="A90" s="623"/>
      <c r="B90" s="623"/>
      <c r="C90" s="80"/>
      <c r="D90" s="80"/>
      <c r="E90" s="622"/>
      <c r="F90" s="622"/>
      <c r="G90" s="622"/>
      <c r="H90" s="622"/>
      <c r="I90" s="622"/>
      <c r="J90" s="57" t="s">
        <v>26</v>
      </c>
      <c r="K90" s="367">
        <f>SUM(K89:K89)</f>
        <v>20000</v>
      </c>
      <c r="L90" s="376"/>
      <c r="M90" s="68"/>
      <c r="N90" s="33"/>
    </row>
    <row r="91" spans="1:14" s="11" customFormat="1" ht="46.5" customHeight="1" x14ac:dyDescent="0.25">
      <c r="A91" s="25" t="s">
        <v>44</v>
      </c>
      <c r="B91" s="23" t="s">
        <v>45</v>
      </c>
      <c r="C91" s="15"/>
      <c r="D91" s="34"/>
      <c r="E91" s="10"/>
      <c r="F91" s="10"/>
      <c r="G91" s="10"/>
      <c r="H91" s="10"/>
      <c r="I91" s="10"/>
      <c r="J91" s="10"/>
      <c r="K91" s="361"/>
      <c r="L91" s="361"/>
      <c r="M91" s="362"/>
      <c r="N91" s="35"/>
    </row>
    <row r="92" spans="1:14" s="11" customFormat="1" ht="141" customHeight="1" x14ac:dyDescent="0.25">
      <c r="A92" s="21"/>
      <c r="B92" s="96" t="s">
        <v>279</v>
      </c>
      <c r="C92" s="15" t="s">
        <v>59</v>
      </c>
      <c r="D92" s="15" t="s">
        <v>21</v>
      </c>
      <c r="E92" s="14" t="s">
        <v>28</v>
      </c>
      <c r="F92" s="15" t="s">
        <v>23</v>
      </c>
      <c r="G92" s="15" t="s">
        <v>24</v>
      </c>
      <c r="H92" s="15" t="s">
        <v>23</v>
      </c>
      <c r="I92" s="15" t="s">
        <v>23</v>
      </c>
      <c r="J92" s="47" t="s">
        <v>25</v>
      </c>
      <c r="K92" s="374">
        <v>20000</v>
      </c>
      <c r="L92" s="394">
        <f>K92</f>
        <v>20000</v>
      </c>
      <c r="M92" s="98"/>
      <c r="N92" s="28"/>
    </row>
    <row r="93" spans="1:14" s="30" customFormat="1" ht="46.5" x14ac:dyDescent="0.25">
      <c r="A93" s="624"/>
      <c r="B93" s="625"/>
      <c r="C93" s="161"/>
      <c r="D93" s="99"/>
      <c r="E93" s="622"/>
      <c r="F93" s="622"/>
      <c r="G93" s="622"/>
      <c r="H93" s="622"/>
      <c r="I93" s="622"/>
      <c r="J93" s="57" t="s">
        <v>26</v>
      </c>
      <c r="K93" s="367">
        <f>SUM(K92:K92)</f>
        <v>20000</v>
      </c>
      <c r="L93" s="376"/>
      <c r="M93" s="68"/>
      <c r="N93" s="48"/>
    </row>
    <row r="94" spans="1:14" s="30" customFormat="1" ht="46.5" x14ac:dyDescent="0.25">
      <c r="A94" s="25" t="s">
        <v>218</v>
      </c>
      <c r="B94" s="119" t="s">
        <v>219</v>
      </c>
      <c r="C94" s="15"/>
      <c r="D94" s="59"/>
      <c r="E94" s="115"/>
      <c r="F94" s="115"/>
      <c r="G94" s="115"/>
      <c r="H94" s="115"/>
      <c r="I94" s="115"/>
      <c r="J94" s="116"/>
      <c r="K94" s="395"/>
      <c r="L94" s="396"/>
      <c r="M94" s="117"/>
      <c r="N94" s="118"/>
    </row>
    <row r="95" spans="1:14" s="30" customFormat="1" ht="99" customHeight="1" x14ac:dyDescent="0.25">
      <c r="A95" s="78"/>
      <c r="B95" s="29" t="s">
        <v>219</v>
      </c>
      <c r="C95" s="15" t="s">
        <v>59</v>
      </c>
      <c r="D95" s="15" t="s">
        <v>21</v>
      </c>
      <c r="E95" s="15" t="s">
        <v>28</v>
      </c>
      <c r="F95" s="15" t="s">
        <v>23</v>
      </c>
      <c r="G95" s="15" t="s">
        <v>24</v>
      </c>
      <c r="H95" s="15" t="s">
        <v>23</v>
      </c>
      <c r="I95" s="15" t="s">
        <v>23</v>
      </c>
      <c r="J95" s="47" t="s">
        <v>25</v>
      </c>
      <c r="K95" s="359">
        <v>4000</v>
      </c>
      <c r="L95" s="359">
        <f>K95</f>
        <v>4000</v>
      </c>
      <c r="M95" s="122"/>
      <c r="N95" s="25"/>
    </row>
    <row r="96" spans="1:14" s="30" customFormat="1" ht="46.5" x14ac:dyDescent="0.25">
      <c r="A96" s="124"/>
      <c r="B96" s="123"/>
      <c r="C96" s="161"/>
      <c r="D96" s="99"/>
      <c r="E96" s="622"/>
      <c r="F96" s="622"/>
      <c r="G96" s="622"/>
      <c r="H96" s="622"/>
      <c r="I96" s="622"/>
      <c r="J96" s="57" t="s">
        <v>26</v>
      </c>
      <c r="K96" s="367">
        <f>SUM(K95:K95)</f>
        <v>4000</v>
      </c>
      <c r="L96" s="376"/>
      <c r="M96" s="125"/>
      <c r="N96" s="126"/>
    </row>
    <row r="97" spans="1:14" s="11" customFormat="1" ht="46.5" x14ac:dyDescent="0.25">
      <c r="A97" s="19" t="s">
        <v>71</v>
      </c>
      <c r="B97" s="20" t="s">
        <v>333</v>
      </c>
      <c r="C97" s="15"/>
      <c r="D97" s="38"/>
      <c r="E97" s="71"/>
      <c r="F97" s="71"/>
      <c r="G97" s="71"/>
      <c r="H97" s="71"/>
      <c r="I97" s="71"/>
      <c r="J97" s="71"/>
      <c r="K97" s="381"/>
      <c r="L97" s="381"/>
      <c r="M97" s="382"/>
      <c r="N97" s="72"/>
    </row>
    <row r="98" spans="1:14" s="11" customFormat="1" ht="129" customHeight="1" x14ac:dyDescent="0.25">
      <c r="A98" s="25"/>
      <c r="B98" s="29" t="s">
        <v>332</v>
      </c>
      <c r="C98" s="15" t="s">
        <v>59</v>
      </c>
      <c r="D98" s="15" t="s">
        <v>21</v>
      </c>
      <c r="E98" s="14" t="s">
        <v>28</v>
      </c>
      <c r="F98" s="15" t="s">
        <v>38</v>
      </c>
      <c r="G98" s="15" t="s">
        <v>24</v>
      </c>
      <c r="H98" s="15" t="s">
        <v>38</v>
      </c>
      <c r="I98" s="15" t="s">
        <v>38</v>
      </c>
      <c r="J98" s="15" t="s">
        <v>25</v>
      </c>
      <c r="K98" s="359">
        <v>198000</v>
      </c>
      <c r="L98" s="375">
        <f>K98</f>
        <v>198000</v>
      </c>
      <c r="M98" s="66"/>
      <c r="N98" s="28"/>
    </row>
    <row r="99" spans="1:14" s="30" customFormat="1" ht="46.5" x14ac:dyDescent="0.25">
      <c r="A99" s="609"/>
      <c r="B99" s="610"/>
      <c r="C99" s="161"/>
      <c r="D99" s="99"/>
      <c r="E99" s="611"/>
      <c r="F99" s="612"/>
      <c r="G99" s="612"/>
      <c r="H99" s="612"/>
      <c r="I99" s="612"/>
      <c r="J99" s="56" t="s">
        <v>26</v>
      </c>
      <c r="K99" s="367">
        <f>SUM(K98:K98)</f>
        <v>198000</v>
      </c>
      <c r="L99" s="384"/>
      <c r="M99" s="68"/>
      <c r="N99" s="44"/>
    </row>
    <row r="100" spans="1:14" s="30" customFormat="1" ht="46.5" x14ac:dyDescent="0.25">
      <c r="A100" s="468" t="s">
        <v>364</v>
      </c>
      <c r="B100" s="578" t="s">
        <v>365</v>
      </c>
      <c r="C100" s="15"/>
      <c r="D100" s="613"/>
      <c r="E100" s="614"/>
      <c r="F100" s="614"/>
      <c r="G100" s="614"/>
      <c r="H100" s="614"/>
      <c r="I100" s="614"/>
      <c r="J100" s="614"/>
      <c r="K100" s="614"/>
      <c r="L100" s="614"/>
      <c r="M100" s="614"/>
      <c r="N100" s="615"/>
    </row>
    <row r="101" spans="1:14" s="11" customFormat="1" ht="143.25" customHeight="1" x14ac:dyDescent="0.25">
      <c r="A101" s="25"/>
      <c r="B101" s="101" t="s">
        <v>366</v>
      </c>
      <c r="C101" s="15" t="s">
        <v>59</v>
      </c>
      <c r="D101" s="15" t="s">
        <v>21</v>
      </c>
      <c r="E101" s="14" t="s">
        <v>28</v>
      </c>
      <c r="F101" s="15" t="s">
        <v>23</v>
      </c>
      <c r="G101" s="15" t="s">
        <v>24</v>
      </c>
      <c r="H101" s="15" t="s">
        <v>23</v>
      </c>
      <c r="I101" s="15" t="s">
        <v>23</v>
      </c>
      <c r="J101" s="47" t="s">
        <v>25</v>
      </c>
      <c r="K101" s="359">
        <v>67800</v>
      </c>
      <c r="L101" s="375">
        <f>+K101</f>
        <v>67800</v>
      </c>
      <c r="M101" s="102"/>
      <c r="N101" s="28"/>
    </row>
    <row r="102" spans="1:14" s="30" customFormat="1" ht="46.5" x14ac:dyDescent="0.25">
      <c r="A102" s="609"/>
      <c r="B102" s="610"/>
      <c r="C102" s="161"/>
      <c r="D102" s="99"/>
      <c r="E102" s="611"/>
      <c r="F102" s="612"/>
      <c r="G102" s="612"/>
      <c r="H102" s="612"/>
      <c r="I102" s="612"/>
      <c r="J102" s="56" t="s">
        <v>26</v>
      </c>
      <c r="K102" s="367">
        <f>SUM(K101:K101)</f>
        <v>67800</v>
      </c>
      <c r="L102" s="384"/>
      <c r="M102" s="68"/>
      <c r="N102" s="44"/>
    </row>
    <row r="103" spans="1:14" s="30" customFormat="1" ht="46.5" x14ac:dyDescent="0.25">
      <c r="A103" s="468" t="s">
        <v>367</v>
      </c>
      <c r="B103" s="578" t="s">
        <v>368</v>
      </c>
      <c r="C103" s="16"/>
      <c r="D103" s="613"/>
      <c r="E103" s="614"/>
      <c r="F103" s="614"/>
      <c r="G103" s="614"/>
      <c r="H103" s="614"/>
      <c r="I103" s="614"/>
      <c r="J103" s="614"/>
      <c r="K103" s="614"/>
      <c r="L103" s="614"/>
      <c r="M103" s="614"/>
      <c r="N103" s="615"/>
    </row>
    <row r="104" spans="1:14" s="11" customFormat="1" ht="125.25" customHeight="1" x14ac:dyDescent="0.25">
      <c r="A104" s="25"/>
      <c r="B104" s="101" t="s">
        <v>369</v>
      </c>
      <c r="C104" s="15" t="s">
        <v>59</v>
      </c>
      <c r="D104" s="15" t="s">
        <v>21</v>
      </c>
      <c r="E104" s="14" t="s">
        <v>28</v>
      </c>
      <c r="F104" s="15" t="s">
        <v>23</v>
      </c>
      <c r="G104" s="15" t="s">
        <v>24</v>
      </c>
      <c r="H104" s="15" t="s">
        <v>23</v>
      </c>
      <c r="I104" s="15" t="s">
        <v>23</v>
      </c>
      <c r="J104" s="47" t="s">
        <v>25</v>
      </c>
      <c r="K104" s="359">
        <v>67800</v>
      </c>
      <c r="L104" s="375">
        <f>+K104</f>
        <v>67800</v>
      </c>
      <c r="M104" s="102"/>
      <c r="N104" s="28"/>
    </row>
    <row r="105" spans="1:14" s="30" customFormat="1" ht="46.5" x14ac:dyDescent="0.25">
      <c r="A105" s="609"/>
      <c r="B105" s="610"/>
      <c r="C105" s="161"/>
      <c r="D105" s="99"/>
      <c r="E105" s="611"/>
      <c r="F105" s="612"/>
      <c r="G105" s="612"/>
      <c r="H105" s="612"/>
      <c r="I105" s="612"/>
      <c r="J105" s="56" t="s">
        <v>26</v>
      </c>
      <c r="K105" s="367">
        <f>SUM(K104:K104)</f>
        <v>67800</v>
      </c>
      <c r="L105" s="384"/>
      <c r="M105" s="68"/>
      <c r="N105" s="44"/>
    </row>
    <row r="106" spans="1:14" s="30" customFormat="1" ht="46.5" x14ac:dyDescent="0.25">
      <c r="A106" s="468" t="s">
        <v>340</v>
      </c>
      <c r="B106" s="578" t="s">
        <v>341</v>
      </c>
      <c r="C106" s="16"/>
      <c r="D106" s="256"/>
      <c r="E106" s="521"/>
      <c r="F106" s="521"/>
      <c r="G106" s="521"/>
      <c r="H106" s="521"/>
      <c r="I106" s="521"/>
      <c r="J106" s="521"/>
      <c r="K106" s="521"/>
      <c r="L106" s="521"/>
      <c r="M106" s="521"/>
      <c r="N106" s="522"/>
    </row>
    <row r="107" spans="1:14" s="30" customFormat="1" ht="162" customHeight="1" x14ac:dyDescent="0.25">
      <c r="A107" s="466"/>
      <c r="B107" s="469" t="s">
        <v>310</v>
      </c>
      <c r="C107" s="15" t="s">
        <v>59</v>
      </c>
      <c r="D107" s="15" t="s">
        <v>21</v>
      </c>
      <c r="E107" s="465" t="s">
        <v>363</v>
      </c>
      <c r="F107" s="15" t="s">
        <v>23</v>
      </c>
      <c r="G107" s="15" t="s">
        <v>24</v>
      </c>
      <c r="H107" s="15" t="s">
        <v>23</v>
      </c>
      <c r="I107" s="15" t="s">
        <v>23</v>
      </c>
      <c r="J107" s="47" t="s">
        <v>25</v>
      </c>
      <c r="K107" s="470">
        <v>50000</v>
      </c>
      <c r="L107" s="470">
        <v>50000</v>
      </c>
      <c r="M107" s="467"/>
      <c r="N107" s="466"/>
    </row>
    <row r="108" spans="1:14" s="30" customFormat="1" ht="46.5" x14ac:dyDescent="0.25">
      <c r="A108" s="609"/>
      <c r="B108" s="713"/>
      <c r="C108" s="161"/>
      <c r="D108" s="99"/>
      <c r="E108" s="611"/>
      <c r="F108" s="612"/>
      <c r="G108" s="612"/>
      <c r="H108" s="612"/>
      <c r="I108" s="612"/>
      <c r="J108" s="56" t="s">
        <v>26</v>
      </c>
      <c r="K108" s="367">
        <f>SUM(K107:K107)</f>
        <v>50000</v>
      </c>
      <c r="L108" s="384"/>
      <c r="M108" s="68"/>
      <c r="N108" s="44"/>
    </row>
    <row r="109" spans="1:14" s="11" customFormat="1" ht="46.5" x14ac:dyDescent="0.25">
      <c r="A109" s="25" t="s">
        <v>72</v>
      </c>
      <c r="B109" s="100" t="s">
        <v>73</v>
      </c>
      <c r="C109" s="16"/>
      <c r="D109" s="34"/>
      <c r="E109" s="10"/>
      <c r="F109" s="10"/>
      <c r="G109" s="10"/>
      <c r="H109" s="10"/>
      <c r="I109" s="10"/>
      <c r="J109" s="10"/>
      <c r="K109" s="361"/>
      <c r="L109" s="361"/>
      <c r="M109" s="362"/>
      <c r="N109" s="35"/>
    </row>
    <row r="110" spans="1:14" s="11" customFormat="1" ht="161.25" customHeight="1" x14ac:dyDescent="0.25">
      <c r="A110" s="25"/>
      <c r="B110" s="101" t="s">
        <v>370</v>
      </c>
      <c r="C110" s="15" t="s">
        <v>59</v>
      </c>
      <c r="D110" s="15" t="s">
        <v>21</v>
      </c>
      <c r="E110" s="14" t="s">
        <v>28</v>
      </c>
      <c r="F110" s="15" t="s">
        <v>23</v>
      </c>
      <c r="G110" s="15" t="s">
        <v>24</v>
      </c>
      <c r="H110" s="15" t="s">
        <v>23</v>
      </c>
      <c r="I110" s="15" t="s">
        <v>23</v>
      </c>
      <c r="J110" s="47" t="s">
        <v>25</v>
      </c>
      <c r="K110" s="359">
        <v>283000</v>
      </c>
      <c r="L110" s="375">
        <f>K110</f>
        <v>283000</v>
      </c>
      <c r="M110" s="102"/>
      <c r="N110" s="28"/>
    </row>
    <row r="111" spans="1:14" s="30" customFormat="1" ht="46.5" x14ac:dyDescent="0.25">
      <c r="A111" s="624"/>
      <c r="B111" s="654"/>
      <c r="C111" s="161"/>
      <c r="D111" s="99"/>
      <c r="E111" s="662"/>
      <c r="F111" s="622"/>
      <c r="G111" s="622"/>
      <c r="H111" s="622"/>
      <c r="I111" s="622"/>
      <c r="J111" s="57" t="s">
        <v>26</v>
      </c>
      <c r="K111" s="367">
        <f>SUM(K110:K110)</f>
        <v>283000</v>
      </c>
      <c r="L111" s="376"/>
      <c r="M111" s="68"/>
      <c r="N111" s="48"/>
    </row>
    <row r="112" spans="1:14" s="11" customFormat="1" ht="46.5" x14ac:dyDescent="0.25">
      <c r="A112" s="25" t="s">
        <v>53</v>
      </c>
      <c r="B112" s="23" t="s">
        <v>74</v>
      </c>
      <c r="C112" s="16"/>
      <c r="D112" s="34"/>
      <c r="E112" s="10"/>
      <c r="F112" s="10"/>
      <c r="G112" s="10"/>
      <c r="H112" s="349"/>
      <c r="I112" s="10"/>
      <c r="J112" s="10"/>
      <c r="K112" s="361"/>
      <c r="L112" s="361"/>
      <c r="M112" s="362"/>
      <c r="N112" s="35"/>
    </row>
    <row r="113" spans="1:14" s="11" customFormat="1" ht="234" customHeight="1" x14ac:dyDescent="0.25">
      <c r="A113" s="25"/>
      <c r="B113" s="29" t="s">
        <v>371</v>
      </c>
      <c r="C113" s="15" t="s">
        <v>59</v>
      </c>
      <c r="D113" s="15" t="s">
        <v>21</v>
      </c>
      <c r="E113" s="64" t="s">
        <v>100</v>
      </c>
      <c r="F113" s="15" t="s">
        <v>23</v>
      </c>
      <c r="G113" s="281" t="s">
        <v>24</v>
      </c>
      <c r="H113" s="15" t="s">
        <v>23</v>
      </c>
      <c r="I113" s="15" t="s">
        <v>23</v>
      </c>
      <c r="J113" s="47" t="s">
        <v>25</v>
      </c>
      <c r="K113" s="359">
        <v>350000</v>
      </c>
      <c r="L113" s="375">
        <f>K113</f>
        <v>350000</v>
      </c>
      <c r="M113" s="66"/>
      <c r="N113" s="15"/>
    </row>
    <row r="114" spans="1:14" s="30" customFormat="1" ht="46.5" x14ac:dyDescent="0.25">
      <c r="A114" s="624"/>
      <c r="B114" s="654"/>
      <c r="C114" s="161"/>
      <c r="D114" s="99"/>
      <c r="E114" s="662"/>
      <c r="F114" s="622"/>
      <c r="G114" s="622"/>
      <c r="H114" s="622"/>
      <c r="I114" s="622"/>
      <c r="J114" s="57" t="s">
        <v>26</v>
      </c>
      <c r="K114" s="367">
        <f>SUM(K113:K113)</f>
        <v>350000</v>
      </c>
      <c r="L114" s="376"/>
      <c r="M114" s="68"/>
      <c r="N114" s="48"/>
    </row>
    <row r="115" spans="1:14" s="11" customFormat="1" ht="63" customHeight="1" x14ac:dyDescent="0.25">
      <c r="A115" s="25" t="s">
        <v>75</v>
      </c>
      <c r="B115" s="23" t="s">
        <v>76</v>
      </c>
      <c r="C115" s="16"/>
      <c r="D115" s="34"/>
      <c r="E115" s="10"/>
      <c r="F115" s="10"/>
      <c r="G115" s="10"/>
      <c r="H115" s="10"/>
      <c r="I115" s="10"/>
      <c r="J115" s="10"/>
      <c r="K115" s="361"/>
      <c r="L115" s="361"/>
      <c r="M115" s="362"/>
      <c r="N115" s="35"/>
    </row>
    <row r="116" spans="1:14" s="11" customFormat="1" ht="138.75" customHeight="1" x14ac:dyDescent="0.25">
      <c r="A116" s="25"/>
      <c r="B116" s="29" t="s">
        <v>372</v>
      </c>
      <c r="C116" s="15" t="s">
        <v>59</v>
      </c>
      <c r="D116" s="15" t="s">
        <v>21</v>
      </c>
      <c r="E116" s="14" t="s">
        <v>28</v>
      </c>
      <c r="F116" s="15" t="s">
        <v>23</v>
      </c>
      <c r="G116" s="281" t="s">
        <v>24</v>
      </c>
      <c r="H116" s="15" t="s">
        <v>23</v>
      </c>
      <c r="I116" s="15" t="s">
        <v>23</v>
      </c>
      <c r="J116" s="47" t="s">
        <v>25</v>
      </c>
      <c r="K116" s="359">
        <v>30000</v>
      </c>
      <c r="L116" s="375">
        <f>K116</f>
        <v>30000</v>
      </c>
      <c r="M116" s="66"/>
      <c r="N116" s="28"/>
    </row>
    <row r="117" spans="1:14" s="30" customFormat="1" ht="46.5" x14ac:dyDescent="0.25">
      <c r="A117" s="624"/>
      <c r="B117" s="654"/>
      <c r="C117" s="99"/>
      <c r="D117" s="99"/>
      <c r="E117" s="662"/>
      <c r="F117" s="622"/>
      <c r="G117" s="622"/>
      <c r="H117" s="622"/>
      <c r="I117" s="622"/>
      <c r="J117" s="57" t="s">
        <v>26</v>
      </c>
      <c r="K117" s="367">
        <f>SUM(K116:K116)</f>
        <v>30000</v>
      </c>
      <c r="L117" s="376"/>
      <c r="M117" s="68"/>
      <c r="N117" s="48"/>
    </row>
    <row r="118" spans="1:14" s="11" customFormat="1" ht="46.5" x14ac:dyDescent="0.25">
      <c r="A118" s="25" t="s">
        <v>77</v>
      </c>
      <c r="B118" s="22" t="s">
        <v>78</v>
      </c>
      <c r="C118" s="16"/>
      <c r="D118" s="34"/>
      <c r="E118" s="10"/>
      <c r="F118" s="10"/>
      <c r="G118" s="10"/>
      <c r="H118" s="10"/>
      <c r="I118" s="10"/>
      <c r="J118" s="10"/>
      <c r="K118" s="361"/>
      <c r="L118" s="361"/>
      <c r="M118" s="362"/>
      <c r="N118" s="35"/>
    </row>
    <row r="119" spans="1:14" s="11" customFormat="1" ht="126" customHeight="1" x14ac:dyDescent="0.25">
      <c r="A119" s="25"/>
      <c r="B119" s="120" t="s">
        <v>373</v>
      </c>
      <c r="C119" s="606" t="s">
        <v>59</v>
      </c>
      <c r="D119" s="15" t="s">
        <v>21</v>
      </c>
      <c r="E119" s="14" t="s">
        <v>334</v>
      </c>
      <c r="F119" s="15" t="s">
        <v>23</v>
      </c>
      <c r="G119" s="281" t="s">
        <v>24</v>
      </c>
      <c r="H119" s="15" t="s">
        <v>23</v>
      </c>
      <c r="I119" s="15" t="s">
        <v>23</v>
      </c>
      <c r="J119" s="47" t="s">
        <v>25</v>
      </c>
      <c r="K119" s="371">
        <v>30000</v>
      </c>
      <c r="L119" s="371">
        <v>30000</v>
      </c>
      <c r="M119" s="372"/>
      <c r="N119" s="16"/>
    </row>
    <row r="120" spans="1:14" s="11" customFormat="1" ht="141" customHeight="1" x14ac:dyDescent="0.25">
      <c r="A120" s="25"/>
      <c r="B120" s="120" t="s">
        <v>374</v>
      </c>
      <c r="C120" s="607"/>
      <c r="D120" s="15" t="s">
        <v>21</v>
      </c>
      <c r="E120" s="14" t="s">
        <v>28</v>
      </c>
      <c r="F120" s="15" t="s">
        <v>23</v>
      </c>
      <c r="G120" s="281" t="s">
        <v>24</v>
      </c>
      <c r="H120" s="15" t="s">
        <v>23</v>
      </c>
      <c r="I120" s="15" t="s">
        <v>23</v>
      </c>
      <c r="J120" s="47" t="s">
        <v>25</v>
      </c>
      <c r="K120" s="359">
        <v>10000</v>
      </c>
      <c r="L120" s="375">
        <f>K120</f>
        <v>10000</v>
      </c>
      <c r="M120" s="66"/>
      <c r="N120" s="28"/>
    </row>
    <row r="121" spans="1:14" s="30" customFormat="1" ht="46.5" x14ac:dyDescent="0.25">
      <c r="A121" s="624"/>
      <c r="B121" s="654"/>
      <c r="C121" s="99"/>
      <c r="D121" s="99"/>
      <c r="E121" s="662"/>
      <c r="F121" s="622"/>
      <c r="G121" s="622"/>
      <c r="H121" s="622"/>
      <c r="I121" s="622"/>
      <c r="J121" s="57" t="s">
        <v>26</v>
      </c>
      <c r="K121" s="367">
        <f>SUM(K119:K120)</f>
        <v>40000</v>
      </c>
      <c r="L121" s="376"/>
      <c r="M121" s="68"/>
      <c r="N121" s="48"/>
    </row>
    <row r="122" spans="1:14" s="11" customFormat="1" ht="46.5" x14ac:dyDescent="0.25">
      <c r="A122" s="25" t="s">
        <v>79</v>
      </c>
      <c r="B122" s="22" t="s">
        <v>80</v>
      </c>
      <c r="C122" s="16"/>
      <c r="D122" s="34"/>
      <c r="E122" s="10"/>
      <c r="F122" s="10"/>
      <c r="G122" s="10"/>
      <c r="H122" s="10"/>
      <c r="I122" s="10"/>
      <c r="J122" s="10"/>
      <c r="K122" s="361"/>
      <c r="L122" s="361"/>
      <c r="M122" s="362"/>
      <c r="N122" s="35"/>
    </row>
    <row r="123" spans="1:14" s="11" customFormat="1" ht="156" customHeight="1" x14ac:dyDescent="0.25">
      <c r="A123" s="25"/>
      <c r="B123" s="29" t="s">
        <v>375</v>
      </c>
      <c r="C123" s="15" t="s">
        <v>59</v>
      </c>
      <c r="D123" s="15" t="s">
        <v>21</v>
      </c>
      <c r="E123" s="14" t="s">
        <v>28</v>
      </c>
      <c r="F123" s="15" t="s">
        <v>23</v>
      </c>
      <c r="G123" s="281" t="s">
        <v>24</v>
      </c>
      <c r="H123" s="15" t="s">
        <v>23</v>
      </c>
      <c r="I123" s="15" t="s">
        <v>23</v>
      </c>
      <c r="J123" s="47" t="s">
        <v>25</v>
      </c>
      <c r="K123" s="359">
        <v>15000</v>
      </c>
      <c r="L123" s="375">
        <f>K123</f>
        <v>15000</v>
      </c>
      <c r="M123" s="66"/>
      <c r="N123" s="28"/>
    </row>
    <row r="124" spans="1:14" s="30" customFormat="1" ht="46.5" x14ac:dyDescent="0.25">
      <c r="A124" s="624"/>
      <c r="B124" s="654"/>
      <c r="C124" s="99"/>
      <c r="D124" s="99"/>
      <c r="E124" s="662"/>
      <c r="F124" s="622"/>
      <c r="G124" s="622"/>
      <c r="H124" s="622"/>
      <c r="I124" s="622"/>
      <c r="J124" s="57" t="s">
        <v>26</v>
      </c>
      <c r="K124" s="367">
        <f>SUM(K123:K123)</f>
        <v>15000</v>
      </c>
      <c r="L124" s="376"/>
      <c r="M124" s="68"/>
      <c r="N124" s="48"/>
    </row>
    <row r="125" spans="1:14" s="11" customFormat="1" ht="50.25" customHeight="1" x14ac:dyDescent="0.25">
      <c r="A125" s="25" t="s">
        <v>81</v>
      </c>
      <c r="B125" s="23" t="s">
        <v>82</v>
      </c>
      <c r="C125" s="16"/>
      <c r="D125" s="34"/>
      <c r="E125" s="10"/>
      <c r="F125" s="10"/>
      <c r="G125" s="10"/>
      <c r="H125" s="10"/>
      <c r="I125" s="10"/>
      <c r="J125" s="10"/>
      <c r="K125" s="361"/>
      <c r="L125" s="361"/>
      <c r="M125" s="362"/>
      <c r="N125" s="35"/>
    </row>
    <row r="126" spans="1:14" s="11" customFormat="1" ht="162" customHeight="1" x14ac:dyDescent="0.25">
      <c r="A126" s="25"/>
      <c r="B126" s="29" t="s">
        <v>376</v>
      </c>
      <c r="C126" s="15" t="s">
        <v>59</v>
      </c>
      <c r="D126" s="15" t="s">
        <v>21</v>
      </c>
      <c r="E126" s="14" t="s">
        <v>28</v>
      </c>
      <c r="F126" s="15" t="s">
        <v>23</v>
      </c>
      <c r="G126" s="281" t="s">
        <v>24</v>
      </c>
      <c r="H126" s="15" t="s">
        <v>23</v>
      </c>
      <c r="I126" s="15" t="s">
        <v>23</v>
      </c>
      <c r="J126" s="47" t="s">
        <v>25</v>
      </c>
      <c r="K126" s="359">
        <v>15000</v>
      </c>
      <c r="L126" s="375">
        <f>K126</f>
        <v>15000</v>
      </c>
      <c r="M126" s="66"/>
      <c r="N126" s="28"/>
    </row>
    <row r="127" spans="1:14" s="30" customFormat="1" ht="46.5" x14ac:dyDescent="0.25">
      <c r="A127" s="624"/>
      <c r="B127" s="654"/>
      <c r="C127" s="99"/>
      <c r="D127" s="99"/>
      <c r="E127" s="662"/>
      <c r="F127" s="622"/>
      <c r="G127" s="622"/>
      <c r="H127" s="622"/>
      <c r="I127" s="622"/>
      <c r="J127" s="57" t="s">
        <v>26</v>
      </c>
      <c r="K127" s="367">
        <f>SUM(K126:K126)</f>
        <v>15000</v>
      </c>
      <c r="L127" s="376"/>
      <c r="M127" s="68"/>
      <c r="N127" s="48"/>
    </row>
    <row r="128" spans="1:14" s="11" customFormat="1" ht="46.5" customHeight="1" x14ac:dyDescent="0.25">
      <c r="A128" s="25" t="s">
        <v>83</v>
      </c>
      <c r="B128" s="23" t="s">
        <v>84</v>
      </c>
      <c r="C128" s="16"/>
      <c r="D128" s="34"/>
      <c r="E128" s="10"/>
      <c r="F128" s="10"/>
      <c r="G128" s="10"/>
      <c r="H128" s="10"/>
      <c r="I128" s="10"/>
      <c r="J128" s="10"/>
      <c r="K128" s="361"/>
      <c r="L128" s="361"/>
      <c r="M128" s="362"/>
      <c r="N128" s="35"/>
    </row>
    <row r="129" spans="1:14" s="11" customFormat="1" ht="133.5" customHeight="1" x14ac:dyDescent="0.25">
      <c r="A129" s="25"/>
      <c r="B129" s="96" t="s">
        <v>377</v>
      </c>
      <c r="C129" s="462" t="s">
        <v>59</v>
      </c>
      <c r="D129" s="15" t="s">
        <v>21</v>
      </c>
      <c r="E129" s="97" t="s">
        <v>28</v>
      </c>
      <c r="F129" s="15" t="s">
        <v>23</v>
      </c>
      <c r="G129" s="15" t="s">
        <v>24</v>
      </c>
      <c r="H129" s="15" t="s">
        <v>23</v>
      </c>
      <c r="I129" s="15" t="s">
        <v>23</v>
      </c>
      <c r="J129" s="60" t="s">
        <v>25</v>
      </c>
      <c r="K129" s="374">
        <v>10000</v>
      </c>
      <c r="L129" s="394">
        <f>K129</f>
        <v>10000</v>
      </c>
      <c r="M129" s="98"/>
      <c r="N129" s="28"/>
    </row>
    <row r="130" spans="1:14" s="30" customFormat="1" ht="46.5" x14ac:dyDescent="0.25">
      <c r="A130" s="624"/>
      <c r="B130" s="654"/>
      <c r="C130" s="99"/>
      <c r="D130" s="99"/>
      <c r="E130" s="662"/>
      <c r="F130" s="622"/>
      <c r="G130" s="622"/>
      <c r="H130" s="622"/>
      <c r="I130" s="622"/>
      <c r="J130" s="57" t="s">
        <v>26</v>
      </c>
      <c r="K130" s="367">
        <f>SUM(K129:K129)</f>
        <v>10000</v>
      </c>
      <c r="L130" s="376"/>
      <c r="M130" s="68"/>
      <c r="N130" s="48"/>
    </row>
    <row r="131" spans="1:14" s="11" customFormat="1" ht="46.5" x14ac:dyDescent="0.25">
      <c r="A131" s="25" t="s">
        <v>85</v>
      </c>
      <c r="B131" s="23" t="s">
        <v>86</v>
      </c>
      <c r="C131" s="16"/>
      <c r="D131" s="34"/>
      <c r="E131" s="10"/>
      <c r="F131" s="10"/>
      <c r="G131" s="10"/>
      <c r="H131" s="10"/>
      <c r="I131" s="10"/>
      <c r="J131" s="10"/>
      <c r="K131" s="361"/>
      <c r="L131" s="361"/>
      <c r="M131" s="362"/>
      <c r="N131" s="35"/>
    </row>
    <row r="132" spans="1:14" s="11" customFormat="1" ht="129" customHeight="1" x14ac:dyDescent="0.25">
      <c r="A132" s="25"/>
      <c r="B132" s="101" t="s">
        <v>378</v>
      </c>
      <c r="C132" s="462" t="s">
        <v>59</v>
      </c>
      <c r="D132" s="15" t="s">
        <v>21</v>
      </c>
      <c r="E132" s="14" t="s">
        <v>28</v>
      </c>
      <c r="F132" s="15" t="s">
        <v>23</v>
      </c>
      <c r="G132" s="15" t="s">
        <v>24</v>
      </c>
      <c r="H132" s="15" t="s">
        <v>23</v>
      </c>
      <c r="I132" s="15" t="s">
        <v>23</v>
      </c>
      <c r="J132" s="47" t="s">
        <v>25</v>
      </c>
      <c r="K132" s="359">
        <v>17500</v>
      </c>
      <c r="L132" s="375">
        <f>K132</f>
        <v>17500</v>
      </c>
      <c r="M132" s="102"/>
      <c r="N132" s="28"/>
    </row>
    <row r="133" spans="1:14" s="30" customFormat="1" ht="46.5" x14ac:dyDescent="0.25">
      <c r="A133" s="624"/>
      <c r="B133" s="654"/>
      <c r="C133" s="99"/>
      <c r="D133" s="99"/>
      <c r="E133" s="662"/>
      <c r="F133" s="622"/>
      <c r="G133" s="622"/>
      <c r="H133" s="622"/>
      <c r="I133" s="622"/>
      <c r="J133" s="57" t="s">
        <v>26</v>
      </c>
      <c r="K133" s="367">
        <f>SUM(K132:K132)</f>
        <v>17500</v>
      </c>
      <c r="L133" s="376"/>
      <c r="M133" s="68"/>
      <c r="N133" s="48"/>
    </row>
    <row r="134" spans="1:14" s="11" customFormat="1" ht="93" x14ac:dyDescent="0.25">
      <c r="A134" s="26" t="s">
        <v>87</v>
      </c>
      <c r="B134" s="104" t="s">
        <v>88</v>
      </c>
      <c r="C134" s="16"/>
      <c r="D134" s="34"/>
      <c r="E134" s="10"/>
      <c r="F134" s="10"/>
      <c r="G134" s="10"/>
      <c r="H134" s="10"/>
      <c r="I134" s="10"/>
      <c r="J134" s="10"/>
      <c r="K134" s="361"/>
      <c r="L134" s="361"/>
      <c r="M134" s="362"/>
      <c r="N134" s="35"/>
    </row>
    <row r="135" spans="1:14" s="11" customFormat="1" ht="247.5" customHeight="1" x14ac:dyDescent="0.25">
      <c r="A135" s="131"/>
      <c r="B135" s="88" t="s">
        <v>380</v>
      </c>
      <c r="C135" s="462" t="s">
        <v>59</v>
      </c>
      <c r="D135" s="15" t="s">
        <v>21</v>
      </c>
      <c r="E135" s="465" t="s">
        <v>379</v>
      </c>
      <c r="F135" s="15" t="s">
        <v>23</v>
      </c>
      <c r="G135" s="15" t="s">
        <v>24</v>
      </c>
      <c r="H135" s="15" t="s">
        <v>23</v>
      </c>
      <c r="I135" s="15" t="s">
        <v>23</v>
      </c>
      <c r="J135" s="90" t="s">
        <v>25</v>
      </c>
      <c r="K135" s="359">
        <v>80990</v>
      </c>
      <c r="L135" s="392">
        <f>K135</f>
        <v>80990</v>
      </c>
      <c r="M135" s="91"/>
      <c r="N135" s="28"/>
    </row>
    <row r="136" spans="1:14" s="30" customFormat="1" ht="46.5" x14ac:dyDescent="0.25">
      <c r="A136" s="715"/>
      <c r="B136" s="716"/>
      <c r="C136" s="99"/>
      <c r="D136" s="99"/>
      <c r="E136" s="627"/>
      <c r="F136" s="628"/>
      <c r="G136" s="628"/>
      <c r="H136" s="628"/>
      <c r="I136" s="628"/>
      <c r="J136" s="93" t="s">
        <v>26</v>
      </c>
      <c r="K136" s="367">
        <f>K135</f>
        <v>80990</v>
      </c>
      <c r="L136" s="397"/>
      <c r="M136" s="94"/>
      <c r="N136" s="95"/>
    </row>
    <row r="137" spans="1:14" s="11" customFormat="1" ht="46.5" x14ac:dyDescent="0.25">
      <c r="A137" s="26" t="s">
        <v>89</v>
      </c>
      <c r="B137" s="104" t="s">
        <v>90</v>
      </c>
      <c r="C137" s="16"/>
      <c r="D137" s="34"/>
      <c r="E137" s="10"/>
      <c r="F137" s="10"/>
      <c r="G137" s="10"/>
      <c r="H137" s="10"/>
      <c r="I137" s="10"/>
      <c r="J137" s="10"/>
      <c r="K137" s="361"/>
      <c r="L137" s="361"/>
      <c r="M137" s="362"/>
      <c r="N137" s="35"/>
    </row>
    <row r="138" spans="1:14" s="11" customFormat="1" ht="174" customHeight="1" x14ac:dyDescent="0.25">
      <c r="A138" s="26"/>
      <c r="B138" s="105" t="s">
        <v>381</v>
      </c>
      <c r="C138" s="462" t="s">
        <v>59</v>
      </c>
      <c r="D138" s="15" t="s">
        <v>21</v>
      </c>
      <c r="E138" s="465" t="s">
        <v>379</v>
      </c>
      <c r="F138" s="15" t="s">
        <v>23</v>
      </c>
      <c r="G138" s="15" t="s">
        <v>24</v>
      </c>
      <c r="H138" s="15" t="s">
        <v>23</v>
      </c>
      <c r="I138" s="15" t="s">
        <v>23</v>
      </c>
      <c r="J138" s="90" t="s">
        <v>25</v>
      </c>
      <c r="K138" s="359">
        <v>56000</v>
      </c>
      <c r="L138" s="392">
        <f>K138</f>
        <v>56000</v>
      </c>
      <c r="M138" s="91"/>
      <c r="N138" s="28"/>
    </row>
    <row r="139" spans="1:14" s="30" customFormat="1" ht="46.5" x14ac:dyDescent="0.25">
      <c r="A139" s="715"/>
      <c r="B139" s="716"/>
      <c r="C139" s="99"/>
      <c r="D139" s="99"/>
      <c r="E139" s="627"/>
      <c r="F139" s="628"/>
      <c r="G139" s="628"/>
      <c r="H139" s="628"/>
      <c r="I139" s="628"/>
      <c r="J139" s="93" t="s">
        <v>26</v>
      </c>
      <c r="K139" s="367">
        <f>SUM(K138)</f>
        <v>56000</v>
      </c>
      <c r="L139" s="397"/>
      <c r="M139" s="94"/>
      <c r="N139" s="95"/>
    </row>
    <row r="140" spans="1:14" s="11" customFormat="1" ht="46.5" x14ac:dyDescent="0.25">
      <c r="A140" s="26" t="s">
        <v>91</v>
      </c>
      <c r="B140" s="104" t="s">
        <v>92</v>
      </c>
      <c r="C140" s="16"/>
      <c r="D140" s="34"/>
      <c r="E140" s="10"/>
      <c r="F140" s="10"/>
      <c r="G140" s="10"/>
      <c r="H140" s="10"/>
      <c r="I140" s="10"/>
      <c r="J140" s="10"/>
      <c r="K140" s="361"/>
      <c r="L140" s="361"/>
      <c r="M140" s="362"/>
      <c r="N140" s="35"/>
    </row>
    <row r="141" spans="1:14" s="11" customFormat="1" ht="155.25" customHeight="1" x14ac:dyDescent="0.25">
      <c r="A141" s="106"/>
      <c r="B141" s="105" t="s">
        <v>382</v>
      </c>
      <c r="C141" s="462" t="s">
        <v>59</v>
      </c>
      <c r="D141" s="15" t="s">
        <v>21</v>
      </c>
      <c r="E141" s="107" t="s">
        <v>28</v>
      </c>
      <c r="F141" s="15" t="s">
        <v>23</v>
      </c>
      <c r="G141" s="15" t="s">
        <v>24</v>
      </c>
      <c r="H141" s="15" t="s">
        <v>23</v>
      </c>
      <c r="I141" s="15" t="s">
        <v>23</v>
      </c>
      <c r="J141" s="90" t="s">
        <v>25</v>
      </c>
      <c r="K141" s="359">
        <v>391000</v>
      </c>
      <c r="L141" s="392">
        <f>K141</f>
        <v>391000</v>
      </c>
      <c r="M141" s="91"/>
      <c r="N141" s="28"/>
    </row>
    <row r="142" spans="1:14" s="30" customFormat="1" ht="46.5" x14ac:dyDescent="0.25">
      <c r="A142" s="92"/>
      <c r="B142" s="108"/>
      <c r="C142" s="99"/>
      <c r="D142" s="99"/>
      <c r="E142" s="627"/>
      <c r="F142" s="628"/>
      <c r="G142" s="628"/>
      <c r="H142" s="628"/>
      <c r="I142" s="628"/>
      <c r="J142" s="93" t="s">
        <v>26</v>
      </c>
      <c r="K142" s="367">
        <f>SUM(K141)</f>
        <v>391000</v>
      </c>
      <c r="L142" s="397"/>
      <c r="M142" s="94"/>
      <c r="N142" s="95"/>
    </row>
    <row r="143" spans="1:14" s="11" customFormat="1" ht="46.5" x14ac:dyDescent="0.25">
      <c r="A143" s="109" t="s">
        <v>93</v>
      </c>
      <c r="B143" s="104" t="s">
        <v>335</v>
      </c>
      <c r="C143" s="16"/>
      <c r="D143" s="38"/>
      <c r="E143" s="71"/>
      <c r="F143" s="71"/>
      <c r="G143" s="71"/>
      <c r="H143" s="71"/>
      <c r="I143" s="71"/>
      <c r="J143" s="71"/>
      <c r="K143" s="381"/>
      <c r="L143" s="381"/>
      <c r="M143" s="382"/>
      <c r="N143" s="72"/>
    </row>
    <row r="144" spans="1:14" s="11" customFormat="1" ht="120" customHeight="1" x14ac:dyDescent="0.25">
      <c r="A144" s="109"/>
      <c r="B144" s="105" t="s">
        <v>383</v>
      </c>
      <c r="C144" s="462" t="s">
        <v>59</v>
      </c>
      <c r="D144" s="15" t="s">
        <v>21</v>
      </c>
      <c r="E144" s="107" t="s">
        <v>28</v>
      </c>
      <c r="F144" s="15" t="s">
        <v>23</v>
      </c>
      <c r="G144" s="15" t="s">
        <v>24</v>
      </c>
      <c r="H144" s="15" t="s">
        <v>23</v>
      </c>
      <c r="I144" s="15" t="s">
        <v>23</v>
      </c>
      <c r="J144" s="90" t="s">
        <v>25</v>
      </c>
      <c r="K144" s="371">
        <v>3000</v>
      </c>
      <c r="L144" s="371">
        <v>3000</v>
      </c>
      <c r="M144" s="372"/>
      <c r="N144" s="16"/>
    </row>
    <row r="145" spans="1:14" s="11" customFormat="1" ht="46.5" x14ac:dyDescent="0.25">
      <c r="A145" s="92"/>
      <c r="B145" s="108"/>
      <c r="C145" s="99"/>
      <c r="D145" s="99"/>
      <c r="E145" s="627"/>
      <c r="F145" s="628"/>
      <c r="G145" s="628"/>
      <c r="H145" s="628"/>
      <c r="I145" s="628"/>
      <c r="J145" s="93" t="s">
        <v>26</v>
      </c>
      <c r="K145" s="367">
        <f>SUM(K144)</f>
        <v>3000</v>
      </c>
      <c r="L145" s="397"/>
      <c r="M145" s="94"/>
      <c r="N145" s="95"/>
    </row>
    <row r="146" spans="1:14" s="11" customFormat="1" ht="46.5" x14ac:dyDescent="0.25">
      <c r="A146" s="109" t="s">
        <v>336</v>
      </c>
      <c r="B146" s="104" t="s">
        <v>337</v>
      </c>
      <c r="C146" s="16"/>
      <c r="D146" s="38"/>
      <c r="E146" s="71"/>
      <c r="F146" s="71"/>
      <c r="G146" s="71"/>
      <c r="H146" s="71"/>
      <c r="I146" s="71"/>
      <c r="J146" s="71"/>
      <c r="K146" s="381"/>
      <c r="L146" s="381"/>
      <c r="M146" s="382"/>
      <c r="N146" s="72"/>
    </row>
    <row r="147" spans="1:14" s="11" customFormat="1" ht="93" x14ac:dyDescent="0.25">
      <c r="A147" s="109"/>
      <c r="B147" s="105" t="s">
        <v>387</v>
      </c>
      <c r="C147" s="462" t="s">
        <v>59</v>
      </c>
      <c r="D147" s="15" t="s">
        <v>21</v>
      </c>
      <c r="E147" s="465" t="s">
        <v>386</v>
      </c>
      <c r="F147" s="15" t="s">
        <v>23</v>
      </c>
      <c r="G147" s="15" t="s">
        <v>24</v>
      </c>
      <c r="H147" s="15" t="s">
        <v>23</v>
      </c>
      <c r="I147" s="15" t="s">
        <v>23</v>
      </c>
      <c r="J147" s="90" t="s">
        <v>25</v>
      </c>
      <c r="K147" s="371">
        <v>22000</v>
      </c>
      <c r="L147" s="371">
        <v>22000</v>
      </c>
      <c r="M147" s="372"/>
      <c r="N147" s="16"/>
    </row>
    <row r="148" spans="1:14" s="11" customFormat="1" ht="46.5" x14ac:dyDescent="0.25">
      <c r="A148" s="92"/>
      <c r="B148" s="108"/>
      <c r="C148" s="99"/>
      <c r="D148" s="99"/>
      <c r="E148" s="627"/>
      <c r="F148" s="628"/>
      <c r="G148" s="628"/>
      <c r="H148" s="628"/>
      <c r="I148" s="628"/>
      <c r="J148" s="93" t="s">
        <v>26</v>
      </c>
      <c r="K148" s="367">
        <f>SUM(K147)</f>
        <v>22000</v>
      </c>
      <c r="L148" s="397"/>
      <c r="M148" s="94"/>
      <c r="N148" s="95"/>
    </row>
    <row r="149" spans="1:14" s="11" customFormat="1" ht="46.5" x14ac:dyDescent="0.25">
      <c r="A149" s="109" t="s">
        <v>388</v>
      </c>
      <c r="B149" s="473" t="s">
        <v>389</v>
      </c>
      <c r="C149" s="16"/>
      <c r="D149" s="34"/>
      <c r="E149" s="71"/>
      <c r="F149" s="71"/>
      <c r="G149" s="71"/>
      <c r="H149" s="71"/>
      <c r="I149" s="71"/>
      <c r="J149" s="71"/>
      <c r="K149" s="381"/>
      <c r="L149" s="381"/>
      <c r="M149" s="382"/>
      <c r="N149" s="72"/>
    </row>
    <row r="150" spans="1:14" s="11" customFormat="1" ht="172.5" customHeight="1" x14ac:dyDescent="0.25">
      <c r="A150" s="109"/>
      <c r="B150" s="105" t="s">
        <v>390</v>
      </c>
      <c r="C150" s="462" t="s">
        <v>59</v>
      </c>
      <c r="D150" s="15" t="s">
        <v>21</v>
      </c>
      <c r="E150" s="89" t="s">
        <v>28</v>
      </c>
      <c r="F150" s="15" t="s">
        <v>23</v>
      </c>
      <c r="G150" s="15" t="s">
        <v>24</v>
      </c>
      <c r="H150" s="15" t="s">
        <v>23</v>
      </c>
      <c r="I150" s="15" t="s">
        <v>23</v>
      </c>
      <c r="J150" s="189" t="s">
        <v>25</v>
      </c>
      <c r="K150" s="371">
        <v>260000</v>
      </c>
      <c r="L150" s="371">
        <f>+K150</f>
        <v>260000</v>
      </c>
      <c r="M150" s="372"/>
      <c r="N150" s="16"/>
    </row>
    <row r="151" spans="1:14" s="11" customFormat="1" ht="46.5" x14ac:dyDescent="0.25">
      <c r="A151" s="92"/>
      <c r="B151" s="108"/>
      <c r="C151" s="99"/>
      <c r="D151" s="99"/>
      <c r="E151" s="627"/>
      <c r="F151" s="628"/>
      <c r="G151" s="628"/>
      <c r="H151" s="628"/>
      <c r="I151" s="628"/>
      <c r="J151" s="93" t="s">
        <v>26</v>
      </c>
      <c r="K151" s="367">
        <f>SUM(K150)</f>
        <v>260000</v>
      </c>
      <c r="L151" s="397"/>
      <c r="M151" s="94"/>
      <c r="N151" s="95"/>
    </row>
    <row r="152" spans="1:14" s="11" customFormat="1" ht="46.5" x14ac:dyDescent="0.25">
      <c r="A152" s="109" t="s">
        <v>242</v>
      </c>
      <c r="B152" s="473" t="s">
        <v>338</v>
      </c>
      <c r="C152" s="16"/>
      <c r="D152" s="34"/>
      <c r="E152" s="71"/>
      <c r="F152" s="71"/>
      <c r="G152" s="71"/>
      <c r="H152" s="71"/>
      <c r="I152" s="71"/>
      <c r="J152" s="71"/>
      <c r="K152" s="381"/>
      <c r="L152" s="381"/>
      <c r="M152" s="382"/>
      <c r="N152" s="72"/>
    </row>
    <row r="153" spans="1:14" s="11" customFormat="1" ht="292.5" customHeight="1" x14ac:dyDescent="0.25">
      <c r="A153" s="109"/>
      <c r="B153" s="105" t="s">
        <v>391</v>
      </c>
      <c r="C153" s="462" t="s">
        <v>59</v>
      </c>
      <c r="D153" s="15" t="s">
        <v>21</v>
      </c>
      <c r="E153" s="89" t="s">
        <v>339</v>
      </c>
      <c r="F153" s="15" t="s">
        <v>23</v>
      </c>
      <c r="G153" s="15" t="s">
        <v>24</v>
      </c>
      <c r="H153" s="15" t="s">
        <v>23</v>
      </c>
      <c r="I153" s="15" t="s">
        <v>23</v>
      </c>
      <c r="J153" s="189" t="s">
        <v>25</v>
      </c>
      <c r="K153" s="371">
        <v>350000</v>
      </c>
      <c r="L153" s="371">
        <v>350000</v>
      </c>
      <c r="M153" s="372"/>
      <c r="N153" s="16"/>
    </row>
    <row r="154" spans="1:14" s="11" customFormat="1" ht="46.5" x14ac:dyDescent="0.25">
      <c r="A154" s="92"/>
      <c r="B154" s="108"/>
      <c r="C154" s="99"/>
      <c r="D154" s="99"/>
      <c r="E154" s="627"/>
      <c r="F154" s="628"/>
      <c r="G154" s="628"/>
      <c r="H154" s="628"/>
      <c r="I154" s="628"/>
      <c r="J154" s="93" t="s">
        <v>26</v>
      </c>
      <c r="K154" s="367">
        <f>SUM(K153)</f>
        <v>350000</v>
      </c>
      <c r="L154" s="397"/>
      <c r="M154" s="94"/>
      <c r="N154" s="95"/>
    </row>
    <row r="155" spans="1:14" s="11" customFormat="1" ht="46.5" x14ac:dyDescent="0.25">
      <c r="A155" s="109" t="s">
        <v>94</v>
      </c>
      <c r="B155" s="104" t="s">
        <v>95</v>
      </c>
      <c r="C155" s="16"/>
      <c r="D155" s="38"/>
      <c r="E155" s="71"/>
      <c r="F155" s="71"/>
      <c r="G155" s="71"/>
      <c r="H155" s="71"/>
      <c r="I155" s="71"/>
      <c r="J155" s="71"/>
      <c r="K155" s="381"/>
      <c r="L155" s="381"/>
      <c r="M155" s="382"/>
      <c r="N155" s="72"/>
    </row>
    <row r="156" spans="1:14" s="11" customFormat="1" ht="131.25" customHeight="1" x14ac:dyDescent="0.25">
      <c r="A156" s="26"/>
      <c r="B156" s="105" t="s">
        <v>392</v>
      </c>
      <c r="C156" s="462" t="s">
        <v>59</v>
      </c>
      <c r="D156" s="15" t="s">
        <v>21</v>
      </c>
      <c r="E156" s="89" t="s">
        <v>28</v>
      </c>
      <c r="F156" s="15" t="s">
        <v>23</v>
      </c>
      <c r="G156" s="15" t="s">
        <v>24</v>
      </c>
      <c r="H156" s="15" t="s">
        <v>23</v>
      </c>
      <c r="I156" s="15" t="s">
        <v>23</v>
      </c>
      <c r="J156" s="90" t="s">
        <v>25</v>
      </c>
      <c r="K156" s="359">
        <v>65000</v>
      </c>
      <c r="L156" s="392">
        <f>K156</f>
        <v>65000</v>
      </c>
      <c r="M156" s="91"/>
      <c r="N156" s="28"/>
    </row>
    <row r="157" spans="1:14" s="30" customFormat="1" ht="46.5" x14ac:dyDescent="0.25">
      <c r="A157" s="715"/>
      <c r="B157" s="716"/>
      <c r="C157" s="99"/>
      <c r="D157" s="99"/>
      <c r="E157" s="628"/>
      <c r="F157" s="628"/>
      <c r="G157" s="628"/>
      <c r="H157" s="628"/>
      <c r="I157" s="628"/>
      <c r="J157" s="93" t="s">
        <v>26</v>
      </c>
      <c r="K157" s="367">
        <f>K156</f>
        <v>65000</v>
      </c>
      <c r="L157" s="397"/>
      <c r="M157" s="94"/>
      <c r="N157" s="95"/>
    </row>
    <row r="158" spans="1:14" s="30" customFormat="1" ht="46.5" x14ac:dyDescent="0.25">
      <c r="A158" s="726"/>
      <c r="B158" s="727"/>
      <c r="C158" s="128"/>
      <c r="D158" s="128"/>
      <c r="E158" s="728"/>
      <c r="F158" s="728"/>
      <c r="G158" s="728"/>
      <c r="H158" s="728"/>
      <c r="I158" s="728"/>
      <c r="J158" s="127" t="s">
        <v>29</v>
      </c>
      <c r="K158" s="380">
        <f>+K70+K74+K77+K80+K83+K87+K90+K93+K96+K99+K102+K105+K108+K111+K114+K117+K121+K124+K127+K130+K133+K136+K139+K142+K145+K148+K151+K154+K157</f>
        <v>3415824</v>
      </c>
      <c r="L158" s="398">
        <f>SUM(L67:L156)</f>
        <v>3415824</v>
      </c>
      <c r="M158" s="129"/>
      <c r="N158" s="130"/>
    </row>
    <row r="159" spans="1:14" s="11" customFormat="1" ht="96" customHeight="1" x14ac:dyDescent="0.25">
      <c r="A159" s="636" t="s">
        <v>0</v>
      </c>
      <c r="B159" s="637" t="s">
        <v>1</v>
      </c>
      <c r="C159" s="620" t="s">
        <v>2</v>
      </c>
      <c r="D159" s="641" t="s">
        <v>3</v>
      </c>
      <c r="E159" s="643" t="s">
        <v>4</v>
      </c>
      <c r="F159" s="620" t="s">
        <v>5</v>
      </c>
      <c r="G159" s="620"/>
      <c r="H159" s="620"/>
      <c r="I159" s="620"/>
      <c r="J159" s="620" t="s">
        <v>6</v>
      </c>
      <c r="K159" s="621" t="s">
        <v>7</v>
      </c>
      <c r="L159" s="621"/>
      <c r="M159" s="621"/>
      <c r="N159" s="626" t="s">
        <v>8</v>
      </c>
    </row>
    <row r="160" spans="1:14" s="11" customFormat="1" ht="86.25" customHeight="1" x14ac:dyDescent="0.25">
      <c r="A160" s="636"/>
      <c r="B160" s="637"/>
      <c r="C160" s="620"/>
      <c r="D160" s="642"/>
      <c r="E160" s="643"/>
      <c r="F160" s="7" t="s">
        <v>9</v>
      </c>
      <c r="G160" s="7" t="s">
        <v>10</v>
      </c>
      <c r="H160" s="7" t="s">
        <v>11</v>
      </c>
      <c r="I160" s="7" t="s">
        <v>12</v>
      </c>
      <c r="J160" s="620"/>
      <c r="K160" s="459" t="s">
        <v>13</v>
      </c>
      <c r="L160" s="460" t="s">
        <v>14</v>
      </c>
      <c r="M160" s="461" t="s">
        <v>15</v>
      </c>
      <c r="N160" s="626"/>
    </row>
    <row r="161" spans="1:14" s="11" customFormat="1" ht="46.5" x14ac:dyDescent="0.25">
      <c r="A161" s="723" t="s">
        <v>96</v>
      </c>
      <c r="B161" s="724"/>
      <c r="C161" s="724"/>
      <c r="D161" s="724"/>
      <c r="E161" s="724"/>
      <c r="F161" s="724"/>
      <c r="G161" s="724"/>
      <c r="H161" s="724"/>
      <c r="I161" s="724"/>
      <c r="J161" s="724"/>
      <c r="K161" s="724"/>
      <c r="L161" s="724"/>
      <c r="M161" s="724"/>
      <c r="N161" s="725"/>
    </row>
    <row r="162" spans="1:14" s="11" customFormat="1" ht="46.5" x14ac:dyDescent="0.25">
      <c r="A162" s="25" t="s">
        <v>17</v>
      </c>
      <c r="B162" s="832" t="s">
        <v>18</v>
      </c>
      <c r="C162" s="833"/>
      <c r="D162" s="833"/>
      <c r="E162" s="833"/>
      <c r="F162" s="833"/>
      <c r="G162" s="833"/>
      <c r="H162" s="833"/>
      <c r="I162" s="833"/>
      <c r="J162" s="833"/>
      <c r="K162" s="833"/>
      <c r="L162" s="833"/>
      <c r="M162" s="833"/>
      <c r="N162" s="834"/>
    </row>
    <row r="163" spans="1:14" s="11" customFormat="1" ht="46.5" customHeight="1" x14ac:dyDescent="0.25">
      <c r="A163" s="25" t="s">
        <v>280</v>
      </c>
      <c r="B163" s="23" t="s">
        <v>281</v>
      </c>
      <c r="C163" s="579"/>
      <c r="D163" s="77"/>
      <c r="E163" s="77"/>
      <c r="F163" s="77"/>
      <c r="G163" s="77"/>
      <c r="H163" s="77"/>
      <c r="I163" s="77"/>
      <c r="J163" s="77"/>
      <c r="K163" s="378"/>
      <c r="L163" s="378"/>
      <c r="M163" s="399"/>
      <c r="N163" s="174"/>
    </row>
    <row r="164" spans="1:14" s="11" customFormat="1" ht="93" x14ac:dyDescent="0.25">
      <c r="A164" s="25"/>
      <c r="B164" s="29" t="s">
        <v>393</v>
      </c>
      <c r="C164" s="575" t="s">
        <v>97</v>
      </c>
      <c r="D164" s="14" t="s">
        <v>21</v>
      </c>
      <c r="E164" s="15" t="s">
        <v>100</v>
      </c>
      <c r="F164" s="15" t="s">
        <v>23</v>
      </c>
      <c r="G164" s="15" t="s">
        <v>24</v>
      </c>
      <c r="H164" s="15" t="s">
        <v>23</v>
      </c>
      <c r="I164" s="15" t="s">
        <v>23</v>
      </c>
      <c r="J164" s="15" t="s">
        <v>25</v>
      </c>
      <c r="K164" s="359">
        <v>700000</v>
      </c>
      <c r="L164" s="359"/>
      <c r="M164" s="65">
        <f>K164</f>
        <v>700000</v>
      </c>
      <c r="N164" s="174"/>
    </row>
    <row r="165" spans="1:14" s="11" customFormat="1" ht="46.5" x14ac:dyDescent="0.25">
      <c r="A165" s="623"/>
      <c r="B165" s="623"/>
      <c r="C165" s="36"/>
      <c r="D165" s="36"/>
      <c r="E165" s="662"/>
      <c r="F165" s="622"/>
      <c r="G165" s="622"/>
      <c r="H165" s="622"/>
      <c r="I165" s="622"/>
      <c r="J165" s="37" t="s">
        <v>26</v>
      </c>
      <c r="K165" s="367">
        <f>SUM(K164)</f>
        <v>700000</v>
      </c>
      <c r="L165" s="368"/>
      <c r="M165" s="68"/>
      <c r="N165" s="48"/>
    </row>
    <row r="166" spans="1:14" s="11" customFormat="1" ht="46.5" x14ac:dyDescent="0.25">
      <c r="A166" s="25" t="s">
        <v>98</v>
      </c>
      <c r="B166" s="150" t="s">
        <v>99</v>
      </c>
      <c r="C166" s="580"/>
      <c r="D166" s="143"/>
      <c r="E166" s="143"/>
      <c r="F166" s="143"/>
      <c r="G166" s="143"/>
      <c r="H166" s="143"/>
      <c r="I166" s="143"/>
      <c r="J166" s="143"/>
      <c r="K166" s="400"/>
      <c r="L166" s="400"/>
      <c r="M166" s="401"/>
      <c r="N166" s="144"/>
    </row>
    <row r="167" spans="1:14" s="11" customFormat="1" ht="139.5" customHeight="1" x14ac:dyDescent="0.25">
      <c r="A167" s="15"/>
      <c r="B167" s="178" t="s">
        <v>394</v>
      </c>
      <c r="C167" s="575" t="s">
        <v>97</v>
      </c>
      <c r="D167" s="14" t="s">
        <v>21</v>
      </c>
      <c r="E167" s="15" t="s">
        <v>100</v>
      </c>
      <c r="F167" s="15" t="s">
        <v>23</v>
      </c>
      <c r="G167" s="15" t="s">
        <v>24</v>
      </c>
      <c r="H167" s="15" t="s">
        <v>23</v>
      </c>
      <c r="I167" s="15" t="s">
        <v>23</v>
      </c>
      <c r="J167" s="15" t="s">
        <v>25</v>
      </c>
      <c r="K167" s="359">
        <v>400000</v>
      </c>
      <c r="L167" s="359"/>
      <c r="M167" s="66">
        <f>K167</f>
        <v>400000</v>
      </c>
      <c r="N167" s="15"/>
    </row>
    <row r="168" spans="1:14" s="30" customFormat="1" ht="46.5" x14ac:dyDescent="0.25">
      <c r="A168" s="624"/>
      <c r="B168" s="625"/>
      <c r="C168" s="99"/>
      <c r="D168" s="36"/>
      <c r="E168" s="662"/>
      <c r="F168" s="622"/>
      <c r="G168" s="622"/>
      <c r="H168" s="622"/>
      <c r="I168" s="622"/>
      <c r="J168" s="37" t="s">
        <v>26</v>
      </c>
      <c r="K168" s="367">
        <f>SUM(K167)</f>
        <v>400000</v>
      </c>
      <c r="L168" s="368"/>
      <c r="M168" s="68"/>
      <c r="N168" s="48"/>
    </row>
    <row r="169" spans="1:14" s="11" customFormat="1" ht="46.5" x14ac:dyDescent="0.25">
      <c r="A169" s="25" t="s">
        <v>101</v>
      </c>
      <c r="B169" s="23" t="s">
        <v>102</v>
      </c>
      <c r="C169" s="580"/>
      <c r="D169" s="143"/>
      <c r="E169" s="143"/>
      <c r="F169" s="143"/>
      <c r="G169" s="143"/>
      <c r="H169" s="143"/>
      <c r="I169" s="143"/>
      <c r="J169" s="143"/>
      <c r="K169" s="400"/>
      <c r="L169" s="400"/>
      <c r="M169" s="401"/>
      <c r="N169" s="144"/>
    </row>
    <row r="170" spans="1:14" s="11" customFormat="1" ht="139.5" x14ac:dyDescent="0.25">
      <c r="A170" s="15"/>
      <c r="B170" s="29" t="s">
        <v>395</v>
      </c>
      <c r="C170" s="575" t="s">
        <v>97</v>
      </c>
      <c r="D170" s="14" t="s">
        <v>21</v>
      </c>
      <c r="E170" s="145" t="s">
        <v>41</v>
      </c>
      <c r="F170" s="15" t="s">
        <v>23</v>
      </c>
      <c r="G170" s="15" t="s">
        <v>24</v>
      </c>
      <c r="H170" s="15" t="s">
        <v>23</v>
      </c>
      <c r="I170" s="15" t="s">
        <v>23</v>
      </c>
      <c r="J170" s="15" t="s">
        <v>25</v>
      </c>
      <c r="K170" s="359">
        <v>1000000</v>
      </c>
      <c r="L170" s="359"/>
      <c r="M170" s="66">
        <f>K170</f>
        <v>1000000</v>
      </c>
      <c r="N170" s="15"/>
    </row>
    <row r="171" spans="1:14" s="30" customFormat="1" ht="46.5" x14ac:dyDescent="0.25">
      <c r="A171" s="61"/>
      <c r="B171" s="58"/>
      <c r="C171" s="99"/>
      <c r="D171" s="36"/>
      <c r="E171" s="662"/>
      <c r="F171" s="622"/>
      <c r="G171" s="622"/>
      <c r="H171" s="622"/>
      <c r="I171" s="622"/>
      <c r="J171" s="37" t="s">
        <v>26</v>
      </c>
      <c r="K171" s="402">
        <f>SUM(K170)</f>
        <v>1000000</v>
      </c>
      <c r="L171" s="368"/>
      <c r="M171" s="68"/>
      <c r="N171" s="48"/>
    </row>
    <row r="172" spans="1:14" s="11" customFormat="1" ht="93" x14ac:dyDescent="0.25">
      <c r="A172" s="25" t="s">
        <v>103</v>
      </c>
      <c r="B172" s="150" t="s">
        <v>104</v>
      </c>
      <c r="C172" s="580"/>
      <c r="D172" s="143"/>
      <c r="E172" s="143"/>
      <c r="F172" s="143"/>
      <c r="G172" s="143"/>
      <c r="H172" s="143"/>
      <c r="I172" s="143"/>
      <c r="J172" s="143"/>
      <c r="K172" s="400"/>
      <c r="L172" s="400"/>
      <c r="M172" s="401"/>
      <c r="N172" s="144"/>
    </row>
    <row r="173" spans="1:14" s="11" customFormat="1" ht="139.5" x14ac:dyDescent="0.25">
      <c r="A173" s="15"/>
      <c r="B173" s="29" t="s">
        <v>396</v>
      </c>
      <c r="C173" s="575" t="s">
        <v>97</v>
      </c>
      <c r="D173" s="14" t="s">
        <v>21</v>
      </c>
      <c r="E173" s="145" t="s">
        <v>105</v>
      </c>
      <c r="F173" s="15" t="s">
        <v>23</v>
      </c>
      <c r="G173" s="15" t="s">
        <v>24</v>
      </c>
      <c r="H173" s="15" t="s">
        <v>23</v>
      </c>
      <c r="I173" s="15" t="s">
        <v>23</v>
      </c>
      <c r="J173" s="15" t="s">
        <v>25</v>
      </c>
      <c r="K173" s="359">
        <v>200000</v>
      </c>
      <c r="L173" s="359"/>
      <c r="M173" s="66">
        <f>(K173)</f>
        <v>200000</v>
      </c>
      <c r="N173" s="15"/>
    </row>
    <row r="174" spans="1:14" s="30" customFormat="1" ht="46.5" x14ac:dyDescent="0.25">
      <c r="A174" s="624"/>
      <c r="B174" s="625"/>
      <c r="C174" s="99"/>
      <c r="D174" s="36"/>
      <c r="E174" s="662"/>
      <c r="F174" s="622"/>
      <c r="G174" s="622"/>
      <c r="H174" s="622"/>
      <c r="I174" s="622"/>
      <c r="J174" s="37" t="s">
        <v>26</v>
      </c>
      <c r="K174" s="367">
        <f>SUM(K173)</f>
        <v>200000</v>
      </c>
      <c r="L174" s="368"/>
      <c r="M174" s="68"/>
      <c r="N174" s="48"/>
    </row>
    <row r="175" spans="1:14" s="11" customFormat="1" ht="93" x14ac:dyDescent="0.25">
      <c r="A175" s="25" t="s">
        <v>106</v>
      </c>
      <c r="B175" s="150" t="s">
        <v>107</v>
      </c>
      <c r="C175" s="580"/>
      <c r="D175" s="143"/>
      <c r="E175" s="143"/>
      <c r="F175" s="143"/>
      <c r="G175" s="143"/>
      <c r="H175" s="143"/>
      <c r="I175" s="143"/>
      <c r="J175" s="143"/>
      <c r="K175" s="400"/>
      <c r="L175" s="400"/>
      <c r="M175" s="401"/>
      <c r="N175" s="144"/>
    </row>
    <row r="176" spans="1:14" s="11" customFormat="1" ht="139.5" x14ac:dyDescent="0.25">
      <c r="A176" s="15"/>
      <c r="B176" s="29" t="s">
        <v>398</v>
      </c>
      <c r="C176" s="575" t="s">
        <v>97</v>
      </c>
      <c r="D176" s="14" t="s">
        <v>21</v>
      </c>
      <c r="E176" s="145" t="s">
        <v>41</v>
      </c>
      <c r="F176" s="15" t="s">
        <v>23</v>
      </c>
      <c r="G176" s="15" t="s">
        <v>24</v>
      </c>
      <c r="H176" s="15" t="s">
        <v>23</v>
      </c>
      <c r="I176" s="15" t="s">
        <v>23</v>
      </c>
      <c r="J176" s="15" t="s">
        <v>25</v>
      </c>
      <c r="K176" s="359">
        <v>800000</v>
      </c>
      <c r="L176" s="359"/>
      <c r="M176" s="66">
        <f>(K176)</f>
        <v>800000</v>
      </c>
      <c r="N176" s="15"/>
    </row>
    <row r="177" spans="1:14" s="30" customFormat="1" ht="46.5" x14ac:dyDescent="0.25">
      <c r="A177" s="624"/>
      <c r="B177" s="625"/>
      <c r="C177" s="99"/>
      <c r="D177" s="36"/>
      <c r="E177" s="146"/>
      <c r="F177" s="81"/>
      <c r="G177" s="81"/>
      <c r="H177" s="81"/>
      <c r="I177" s="81"/>
      <c r="J177" s="37" t="s">
        <v>26</v>
      </c>
      <c r="K177" s="367">
        <f>SUM(K176)</f>
        <v>800000</v>
      </c>
      <c r="L177" s="368"/>
      <c r="M177" s="68"/>
      <c r="N177" s="48"/>
    </row>
    <row r="178" spans="1:14" s="11" customFormat="1" ht="46.5" customHeight="1" x14ac:dyDescent="0.25">
      <c r="A178" s="25" t="s">
        <v>108</v>
      </c>
      <c r="B178" s="23" t="s">
        <v>109</v>
      </c>
      <c r="C178" s="580"/>
      <c r="D178" s="179"/>
      <c r="E178" s="73"/>
      <c r="F178" s="73"/>
      <c r="G178" s="73"/>
      <c r="H178" s="73"/>
      <c r="I178" s="73"/>
      <c r="J178" s="147"/>
      <c r="K178" s="403"/>
      <c r="L178" s="403"/>
      <c r="M178" s="404"/>
      <c r="N178" s="148"/>
    </row>
    <row r="179" spans="1:14" s="11" customFormat="1" ht="93" x14ac:dyDescent="0.25">
      <c r="A179" s="15"/>
      <c r="B179" s="46" t="s">
        <v>397</v>
      </c>
      <c r="C179" s="575" t="s">
        <v>97</v>
      </c>
      <c r="D179" s="14" t="s">
        <v>21</v>
      </c>
      <c r="E179" s="149" t="s">
        <v>41</v>
      </c>
      <c r="F179" s="15" t="s">
        <v>23</v>
      </c>
      <c r="G179" s="15" t="s">
        <v>24</v>
      </c>
      <c r="H179" s="15" t="s">
        <v>23</v>
      </c>
      <c r="I179" s="15" t="s">
        <v>23</v>
      </c>
      <c r="J179" s="15" t="s">
        <v>25</v>
      </c>
      <c r="K179" s="359">
        <v>100000</v>
      </c>
      <c r="L179" s="359"/>
      <c r="M179" s="66">
        <f>K179</f>
        <v>100000</v>
      </c>
      <c r="N179" s="15"/>
    </row>
    <row r="180" spans="1:14" s="30" customFormat="1" ht="46.5" x14ac:dyDescent="0.25">
      <c r="A180" s="58"/>
      <c r="B180" s="58"/>
      <c r="C180" s="99"/>
      <c r="D180" s="36"/>
      <c r="E180" s="622"/>
      <c r="F180" s="622"/>
      <c r="G180" s="622"/>
      <c r="H180" s="622"/>
      <c r="I180" s="622"/>
      <c r="J180" s="37" t="s">
        <v>26</v>
      </c>
      <c r="K180" s="367">
        <f>SUM(K179)</f>
        <v>100000</v>
      </c>
      <c r="L180" s="368"/>
      <c r="M180" s="68"/>
      <c r="N180" s="48"/>
    </row>
    <row r="181" spans="1:14" s="11" customFormat="1" ht="47.25" thickBot="1" x14ac:dyDescent="0.3">
      <c r="A181" s="487" t="s">
        <v>110</v>
      </c>
      <c r="B181" s="581" t="s">
        <v>111</v>
      </c>
      <c r="C181" s="580"/>
      <c r="D181" s="488"/>
      <c r="E181" s="489"/>
      <c r="F181" s="489"/>
      <c r="G181" s="489"/>
      <c r="H181" s="489"/>
      <c r="I181" s="489"/>
      <c r="J181" s="489"/>
      <c r="K181" s="490"/>
      <c r="L181" s="490"/>
      <c r="M181" s="491"/>
      <c r="N181" s="492"/>
    </row>
    <row r="182" spans="1:14" s="11" customFormat="1" ht="183.75" customHeight="1" x14ac:dyDescent="0.25">
      <c r="A182" s="39"/>
      <c r="B182" s="96" t="s">
        <v>399</v>
      </c>
      <c r="C182" s="575" t="s">
        <v>97</v>
      </c>
      <c r="D182" s="97" t="s">
        <v>21</v>
      </c>
      <c r="E182" s="97" t="s">
        <v>28</v>
      </c>
      <c r="F182" s="39" t="s">
        <v>23</v>
      </c>
      <c r="G182" s="39" t="s">
        <v>24</v>
      </c>
      <c r="H182" s="39" t="s">
        <v>23</v>
      </c>
      <c r="I182" s="39" t="s">
        <v>23</v>
      </c>
      <c r="J182" s="39" t="s">
        <v>25</v>
      </c>
      <c r="K182" s="374">
        <v>350000</v>
      </c>
      <c r="L182" s="374"/>
      <c r="M182" s="98">
        <f>(K182)</f>
        <v>350000</v>
      </c>
      <c r="N182" s="39"/>
    </row>
    <row r="183" spans="1:14" s="30" customFormat="1" ht="46.5" x14ac:dyDescent="0.25">
      <c r="A183" s="624"/>
      <c r="B183" s="625"/>
      <c r="C183" s="99"/>
      <c r="D183" s="36"/>
      <c r="E183" s="622"/>
      <c r="F183" s="622"/>
      <c r="G183" s="622"/>
      <c r="H183" s="622"/>
      <c r="I183" s="622"/>
      <c r="J183" s="37" t="s">
        <v>26</v>
      </c>
      <c r="K183" s="367">
        <f>SUM(K182)</f>
        <v>350000</v>
      </c>
      <c r="L183" s="368"/>
      <c r="M183" s="68"/>
      <c r="N183" s="48"/>
    </row>
    <row r="184" spans="1:14" s="30" customFormat="1" ht="46.5" x14ac:dyDescent="0.25">
      <c r="A184" s="25" t="s">
        <v>282</v>
      </c>
      <c r="B184" s="77" t="s">
        <v>27</v>
      </c>
      <c r="C184" s="580"/>
      <c r="D184" s="47"/>
      <c r="E184" s="73"/>
      <c r="F184" s="73"/>
      <c r="G184" s="73"/>
      <c r="H184" s="73"/>
      <c r="I184" s="73"/>
      <c r="J184" s="74"/>
      <c r="K184" s="377"/>
      <c r="L184" s="378"/>
      <c r="M184" s="75"/>
      <c r="N184" s="76"/>
    </row>
    <row r="185" spans="1:14" s="30" customFormat="1" ht="93" x14ac:dyDescent="0.25">
      <c r="A185" s="25"/>
      <c r="B185" s="46" t="s">
        <v>400</v>
      </c>
      <c r="C185" s="575" t="s">
        <v>97</v>
      </c>
      <c r="D185" s="14" t="s">
        <v>21</v>
      </c>
      <c r="E185" s="14" t="s">
        <v>28</v>
      </c>
      <c r="F185" s="15" t="s">
        <v>23</v>
      </c>
      <c r="G185" s="15" t="s">
        <v>24</v>
      </c>
      <c r="H185" s="15" t="s">
        <v>23</v>
      </c>
      <c r="I185" s="15" t="s">
        <v>23</v>
      </c>
      <c r="J185" s="15" t="s">
        <v>25</v>
      </c>
      <c r="K185" s="359">
        <v>150000</v>
      </c>
      <c r="L185" s="359"/>
      <c r="M185" s="66">
        <f>(K185)</f>
        <v>150000</v>
      </c>
      <c r="N185" s="15"/>
    </row>
    <row r="186" spans="1:14" s="177" customFormat="1" ht="46.5" x14ac:dyDescent="0.25">
      <c r="A186" s="137"/>
      <c r="B186" s="175"/>
      <c r="C186" s="99"/>
      <c r="D186" s="176"/>
      <c r="E186" s="138"/>
      <c r="F186" s="138"/>
      <c r="G186" s="138"/>
      <c r="H186" s="138"/>
      <c r="I186" s="138"/>
      <c r="J186" s="37" t="s">
        <v>26</v>
      </c>
      <c r="K186" s="367">
        <f>SUM(K185)</f>
        <v>150000</v>
      </c>
      <c r="L186" s="379"/>
      <c r="M186" s="139"/>
      <c r="N186" s="140"/>
    </row>
    <row r="187" spans="1:14" s="11" customFormat="1" ht="46.5" x14ac:dyDescent="0.25">
      <c r="A187" s="25" t="s">
        <v>283</v>
      </c>
      <c r="B187" s="151" t="s">
        <v>112</v>
      </c>
      <c r="C187" s="580"/>
      <c r="D187" s="142"/>
      <c r="E187" s="143"/>
      <c r="F187" s="143"/>
      <c r="G187" s="143"/>
      <c r="H187" s="143"/>
      <c r="I187" s="143"/>
      <c r="J187" s="143"/>
      <c r="K187" s="400"/>
      <c r="L187" s="400"/>
      <c r="M187" s="401"/>
      <c r="N187" s="144"/>
    </row>
    <row r="188" spans="1:14" s="11" customFormat="1" ht="144" customHeight="1" x14ac:dyDescent="0.25">
      <c r="A188" s="25"/>
      <c r="B188" s="101" t="s">
        <v>401</v>
      </c>
      <c r="C188" s="575" t="s">
        <v>97</v>
      </c>
      <c r="D188" s="15" t="s">
        <v>21</v>
      </c>
      <c r="E188" s="149" t="s">
        <v>100</v>
      </c>
      <c r="F188" s="15" t="s">
        <v>23</v>
      </c>
      <c r="G188" s="15" t="s">
        <v>24</v>
      </c>
      <c r="H188" s="15" t="s">
        <v>23</v>
      </c>
      <c r="I188" s="15" t="s">
        <v>23</v>
      </c>
      <c r="J188" s="15" t="s">
        <v>25</v>
      </c>
      <c r="K188" s="359">
        <v>500000</v>
      </c>
      <c r="L188" s="359"/>
      <c r="M188" s="66">
        <f>(K188)</f>
        <v>500000</v>
      </c>
      <c r="N188" s="15"/>
    </row>
    <row r="189" spans="1:14" s="30" customFormat="1" ht="46.5" x14ac:dyDescent="0.25">
      <c r="A189" s="623"/>
      <c r="B189" s="623"/>
      <c r="C189" s="36"/>
      <c r="D189" s="99"/>
      <c r="E189" s="622"/>
      <c r="F189" s="622"/>
      <c r="G189" s="622"/>
      <c r="H189" s="622"/>
      <c r="I189" s="622"/>
      <c r="J189" s="37" t="s">
        <v>26</v>
      </c>
      <c r="K189" s="367">
        <f>SUM(K188)</f>
        <v>500000</v>
      </c>
      <c r="L189" s="368"/>
      <c r="M189" s="68"/>
      <c r="N189" s="48"/>
    </row>
    <row r="190" spans="1:14" s="11" customFormat="1" ht="46.5" x14ac:dyDescent="0.25">
      <c r="A190" s="25" t="s">
        <v>174</v>
      </c>
      <c r="B190" s="150" t="s">
        <v>113</v>
      </c>
      <c r="C190" s="580"/>
      <c r="D190" s="142"/>
      <c r="E190" s="143"/>
      <c r="F190" s="143"/>
      <c r="G190" s="143"/>
      <c r="H190" s="143"/>
      <c r="I190" s="143"/>
      <c r="J190" s="143"/>
      <c r="K190" s="400"/>
      <c r="L190" s="400"/>
      <c r="M190" s="401"/>
      <c r="N190" s="144"/>
    </row>
    <row r="191" spans="1:14" s="11" customFormat="1" ht="349.5" customHeight="1" x14ac:dyDescent="0.25">
      <c r="A191" s="19"/>
      <c r="B191" s="46" t="s">
        <v>402</v>
      </c>
      <c r="C191" s="575" t="s">
        <v>97</v>
      </c>
      <c r="D191" s="15" t="s">
        <v>21</v>
      </c>
      <c r="E191" s="14" t="s">
        <v>100</v>
      </c>
      <c r="F191" s="15" t="s">
        <v>23</v>
      </c>
      <c r="G191" s="15" t="s">
        <v>24</v>
      </c>
      <c r="H191" s="15" t="s">
        <v>23</v>
      </c>
      <c r="I191" s="15" t="s">
        <v>23</v>
      </c>
      <c r="J191" s="15" t="s">
        <v>25</v>
      </c>
      <c r="K191" s="359">
        <v>2800000</v>
      </c>
      <c r="L191" s="371"/>
      <c r="M191" s="66">
        <f>K191</f>
        <v>2800000</v>
      </c>
      <c r="N191" s="15"/>
    </row>
    <row r="192" spans="1:14" s="30" customFormat="1" ht="46.5" x14ac:dyDescent="0.25">
      <c r="A192" s="624"/>
      <c r="B192" s="625"/>
      <c r="C192" s="99"/>
      <c r="D192" s="99"/>
      <c r="E192" s="717"/>
      <c r="F192" s="717"/>
      <c r="G192" s="717"/>
      <c r="H192" s="717"/>
      <c r="I192" s="717"/>
      <c r="J192" s="32" t="s">
        <v>26</v>
      </c>
      <c r="K192" s="355">
        <f>K191</f>
        <v>2800000</v>
      </c>
      <c r="L192" s="355"/>
      <c r="M192" s="356"/>
      <c r="N192" s="33"/>
    </row>
    <row r="193" spans="1:14" s="30" customFormat="1" ht="46.5" x14ac:dyDescent="0.25">
      <c r="A193" s="52"/>
      <c r="B193" s="53"/>
      <c r="C193" s="128"/>
      <c r="D193" s="128"/>
      <c r="E193" s="53"/>
      <c r="F193" s="53"/>
      <c r="G193" s="53"/>
      <c r="H193" s="53"/>
      <c r="I193" s="54"/>
      <c r="J193" s="69" t="s">
        <v>29</v>
      </c>
      <c r="K193" s="380">
        <f>K165+K168+K171+K174+K177+K180+K183+K186+K189+K192</f>
        <v>7000000</v>
      </c>
      <c r="L193" s="380"/>
      <c r="M193" s="70">
        <f>SUM(M164:M191)</f>
        <v>7000000</v>
      </c>
      <c r="N193" s="69"/>
    </row>
    <row r="194" spans="1:14" s="11" customFormat="1" ht="46.5" x14ac:dyDescent="0.25">
      <c r="A194" s="152"/>
      <c r="B194" s="153"/>
      <c r="C194" s="153"/>
      <c r="D194" s="153"/>
      <c r="E194" s="153"/>
      <c r="F194" s="153"/>
      <c r="G194" s="153"/>
      <c r="H194" s="153"/>
      <c r="I194" s="153"/>
      <c r="J194" s="153"/>
      <c r="K194" s="403"/>
      <c r="L194" s="403"/>
      <c r="M194" s="399"/>
      <c r="N194" s="154"/>
    </row>
    <row r="195" spans="1:14" s="155" customFormat="1" ht="46.5" x14ac:dyDescent="0.55000000000000004">
      <c r="A195" s="25" t="s">
        <v>30</v>
      </c>
      <c r="B195" s="720" t="s">
        <v>31</v>
      </c>
      <c r="C195" s="721"/>
      <c r="D195" s="720"/>
      <c r="E195" s="720"/>
      <c r="F195" s="720"/>
      <c r="G195" s="720"/>
      <c r="H195" s="720"/>
      <c r="I195" s="720"/>
      <c r="J195" s="720"/>
      <c r="K195" s="720"/>
      <c r="L195" s="720"/>
      <c r="M195" s="720"/>
      <c r="N195" s="720"/>
    </row>
    <row r="196" spans="1:14" s="155" customFormat="1" ht="46.5" customHeight="1" x14ac:dyDescent="0.55000000000000004">
      <c r="A196" s="19" t="s">
        <v>114</v>
      </c>
      <c r="B196" s="156" t="s">
        <v>115</v>
      </c>
      <c r="C196" s="16"/>
      <c r="D196" s="71"/>
      <c r="E196" s="71"/>
      <c r="F196" s="71"/>
      <c r="G196" s="71"/>
      <c r="H196" s="71"/>
      <c r="I196" s="71"/>
      <c r="J196" s="71"/>
      <c r="K196" s="381"/>
      <c r="L196" s="381"/>
      <c r="M196" s="382"/>
      <c r="N196" s="72"/>
    </row>
    <row r="197" spans="1:14" s="155" customFormat="1" ht="301.5" customHeight="1" x14ac:dyDescent="0.55000000000000004">
      <c r="A197" s="824"/>
      <c r="B197" s="608" t="s">
        <v>403</v>
      </c>
      <c r="C197" s="602" t="s">
        <v>116</v>
      </c>
      <c r="D197" s="602" t="s">
        <v>21</v>
      </c>
      <c r="E197" s="602" t="s">
        <v>22</v>
      </c>
      <c r="F197" s="602" t="s">
        <v>38</v>
      </c>
      <c r="G197" s="602" t="s">
        <v>24</v>
      </c>
      <c r="H197" s="602" t="s">
        <v>38</v>
      </c>
      <c r="I197" s="602" t="s">
        <v>38</v>
      </c>
      <c r="J197" s="602" t="s">
        <v>25</v>
      </c>
      <c r="K197" s="593">
        <v>77533.100000000006</v>
      </c>
      <c r="L197" s="593">
        <f>(K197)</f>
        <v>77533.100000000006</v>
      </c>
      <c r="M197" s="596"/>
      <c r="N197" s="599"/>
    </row>
    <row r="198" spans="1:14" s="155" customFormat="1" ht="244.5" customHeight="1" x14ac:dyDescent="0.55000000000000004">
      <c r="A198" s="690"/>
      <c r="B198" s="608"/>
      <c r="C198" s="602"/>
      <c r="D198" s="602"/>
      <c r="E198" s="602"/>
      <c r="F198" s="602"/>
      <c r="G198" s="602"/>
      <c r="H198" s="602"/>
      <c r="I198" s="602"/>
      <c r="J198" s="602"/>
      <c r="K198" s="594"/>
      <c r="L198" s="594"/>
      <c r="M198" s="597"/>
      <c r="N198" s="600"/>
    </row>
    <row r="199" spans="1:14" s="155" customFormat="1" ht="400.5" customHeight="1" x14ac:dyDescent="0.55000000000000004">
      <c r="A199" s="690"/>
      <c r="B199" s="608"/>
      <c r="C199" s="602"/>
      <c r="D199" s="602"/>
      <c r="E199" s="602"/>
      <c r="F199" s="602"/>
      <c r="G199" s="602"/>
      <c r="H199" s="602"/>
      <c r="I199" s="602"/>
      <c r="J199" s="602"/>
      <c r="K199" s="594"/>
      <c r="L199" s="594"/>
      <c r="M199" s="597"/>
      <c r="N199" s="600"/>
    </row>
    <row r="200" spans="1:14" s="155" customFormat="1" ht="370.5" customHeight="1" x14ac:dyDescent="0.55000000000000004">
      <c r="A200" s="825"/>
      <c r="B200" s="608"/>
      <c r="C200" s="602"/>
      <c r="D200" s="602"/>
      <c r="E200" s="602"/>
      <c r="F200" s="602"/>
      <c r="G200" s="602"/>
      <c r="H200" s="602"/>
      <c r="I200" s="602"/>
      <c r="J200" s="602"/>
      <c r="K200" s="595"/>
      <c r="L200" s="595"/>
      <c r="M200" s="598"/>
      <c r="N200" s="601"/>
    </row>
    <row r="201" spans="1:14" s="158" customFormat="1" ht="46.5" x14ac:dyDescent="0.6">
      <c r="A201" s="623"/>
      <c r="B201" s="623"/>
      <c r="C201" s="555"/>
      <c r="D201" s="555"/>
      <c r="E201" s="556"/>
      <c r="F201" s="556"/>
      <c r="G201" s="556"/>
      <c r="H201" s="556"/>
      <c r="I201" s="557"/>
      <c r="J201" s="37" t="s">
        <v>26</v>
      </c>
      <c r="K201" s="367">
        <f>K197</f>
        <v>77533.100000000006</v>
      </c>
      <c r="L201" s="368"/>
      <c r="M201" s="68"/>
      <c r="N201" s="48"/>
    </row>
    <row r="202" spans="1:14" s="155" customFormat="1" ht="46.5" x14ac:dyDescent="0.55000000000000004">
      <c r="A202" s="25" t="s">
        <v>36</v>
      </c>
      <c r="B202" s="150" t="s">
        <v>117</v>
      </c>
      <c r="C202" s="16"/>
      <c r="D202" s="10"/>
      <c r="E202" s="10"/>
      <c r="F202" s="10"/>
      <c r="G202" s="10"/>
      <c r="H202" s="10"/>
      <c r="I202" s="10"/>
      <c r="J202" s="10"/>
      <c r="K202" s="361"/>
      <c r="L202" s="361"/>
      <c r="M202" s="362"/>
      <c r="N202" s="35"/>
    </row>
    <row r="203" spans="1:14" s="155" customFormat="1" ht="93" x14ac:dyDescent="0.55000000000000004">
      <c r="A203" s="15"/>
      <c r="B203" s="29" t="s">
        <v>404</v>
      </c>
      <c r="C203" s="15" t="s">
        <v>116</v>
      </c>
      <c r="D203" s="14" t="s">
        <v>21</v>
      </c>
      <c r="E203" s="15" t="s">
        <v>28</v>
      </c>
      <c r="F203" s="15" t="s">
        <v>23</v>
      </c>
      <c r="G203" s="15" t="s">
        <v>24</v>
      </c>
      <c r="H203" s="15" t="s">
        <v>23</v>
      </c>
      <c r="I203" s="15" t="s">
        <v>23</v>
      </c>
      <c r="J203" s="15" t="s">
        <v>25</v>
      </c>
      <c r="K203" s="359">
        <v>5000</v>
      </c>
      <c r="L203" s="359">
        <f>(K203)</f>
        <v>5000</v>
      </c>
      <c r="M203" s="66"/>
      <c r="N203" s="15"/>
    </row>
    <row r="204" spans="1:14" s="158" customFormat="1" ht="46.5" x14ac:dyDescent="0.6">
      <c r="A204" s="624"/>
      <c r="B204" s="625"/>
      <c r="C204" s="576"/>
      <c r="D204" s="36"/>
      <c r="E204" s="662"/>
      <c r="F204" s="622"/>
      <c r="G204" s="622"/>
      <c r="H204" s="622"/>
      <c r="I204" s="622"/>
      <c r="J204" s="37" t="s">
        <v>26</v>
      </c>
      <c r="K204" s="367">
        <f>SUM(K203)</f>
        <v>5000</v>
      </c>
      <c r="L204" s="368"/>
      <c r="M204" s="68"/>
      <c r="N204" s="48"/>
    </row>
    <row r="205" spans="1:14" s="155" customFormat="1" ht="46.5" x14ac:dyDescent="0.55000000000000004">
      <c r="A205" s="19" t="s">
        <v>32</v>
      </c>
      <c r="B205" s="141" t="s">
        <v>118</v>
      </c>
      <c r="C205" s="16"/>
      <c r="D205" s="159"/>
      <c r="E205" s="159"/>
      <c r="F205" s="159"/>
      <c r="G205" s="159"/>
      <c r="H205" s="159"/>
      <c r="I205" s="159"/>
      <c r="J205" s="159"/>
      <c r="K205" s="405"/>
      <c r="L205" s="405"/>
      <c r="M205" s="406"/>
      <c r="N205" s="160"/>
    </row>
    <row r="206" spans="1:14" s="155" customFormat="1" ht="409.5" customHeight="1" x14ac:dyDescent="0.55000000000000004">
      <c r="A206" s="824"/>
      <c r="B206" s="608" t="s">
        <v>412</v>
      </c>
      <c r="C206" s="606" t="s">
        <v>116</v>
      </c>
      <c r="D206" s="606" t="s">
        <v>21</v>
      </c>
      <c r="E206" s="606" t="s">
        <v>28</v>
      </c>
      <c r="F206" s="606" t="s">
        <v>38</v>
      </c>
      <c r="G206" s="606" t="s">
        <v>24</v>
      </c>
      <c r="H206" s="606" t="s">
        <v>38</v>
      </c>
      <c r="I206" s="606" t="s">
        <v>38</v>
      </c>
      <c r="J206" s="606" t="s">
        <v>25</v>
      </c>
      <c r="K206" s="835">
        <v>597175</v>
      </c>
      <c r="L206" s="835">
        <f>K206</f>
        <v>597175</v>
      </c>
      <c r="M206" s="606"/>
      <c r="N206" s="606"/>
    </row>
    <row r="207" spans="1:14" s="155" customFormat="1" ht="409.5" customHeight="1" x14ac:dyDescent="0.55000000000000004">
      <c r="A207" s="690"/>
      <c r="B207" s="608"/>
      <c r="C207" s="661"/>
      <c r="D207" s="661"/>
      <c r="E207" s="661"/>
      <c r="F207" s="661"/>
      <c r="G207" s="661"/>
      <c r="H207" s="661"/>
      <c r="I207" s="661"/>
      <c r="J207" s="661"/>
      <c r="K207" s="836"/>
      <c r="L207" s="836"/>
      <c r="M207" s="661"/>
      <c r="N207" s="661"/>
    </row>
    <row r="208" spans="1:14" s="155" customFormat="1" ht="409.5" customHeight="1" x14ac:dyDescent="0.55000000000000004">
      <c r="A208" s="825"/>
      <c r="B208" s="608"/>
      <c r="C208" s="607"/>
      <c r="D208" s="607"/>
      <c r="E208" s="607"/>
      <c r="F208" s="607"/>
      <c r="G208" s="607"/>
      <c r="H208" s="607"/>
      <c r="I208" s="607"/>
      <c r="J208" s="607"/>
      <c r="K208" s="837"/>
      <c r="L208" s="837"/>
      <c r="M208" s="607"/>
      <c r="N208" s="607"/>
    </row>
    <row r="209" spans="1:14" s="158" customFormat="1" ht="46.5" x14ac:dyDescent="0.6">
      <c r="A209" s="561"/>
      <c r="B209" s="534"/>
      <c r="C209" s="562"/>
      <c r="D209" s="200"/>
      <c r="E209" s="535"/>
      <c r="F209" s="536"/>
      <c r="G209" s="536"/>
      <c r="H209" s="536"/>
      <c r="I209" s="536"/>
      <c r="J209" s="43" t="s">
        <v>26</v>
      </c>
      <c r="K209" s="365">
        <f>SUM(K206:K206)</f>
        <v>597175</v>
      </c>
      <c r="L209" s="369"/>
      <c r="M209" s="82"/>
      <c r="N209" s="44"/>
    </row>
    <row r="210" spans="1:14" s="155" customFormat="1" ht="46.5" x14ac:dyDescent="0.55000000000000004">
      <c r="A210" s="25" t="s">
        <v>33</v>
      </c>
      <c r="B210" s="141" t="s">
        <v>67</v>
      </c>
      <c r="C210" s="189"/>
      <c r="D210" s="162"/>
      <c r="E210" s="10"/>
      <c r="F210" s="10"/>
      <c r="G210" s="10"/>
      <c r="H210" s="10"/>
      <c r="I210" s="10"/>
      <c r="J210" s="10"/>
      <c r="K210" s="361"/>
      <c r="L210" s="361"/>
      <c r="M210" s="362"/>
      <c r="N210" s="15"/>
    </row>
    <row r="211" spans="1:14" s="155" customFormat="1" ht="93" x14ac:dyDescent="0.55000000000000004">
      <c r="A211" s="15"/>
      <c r="B211" s="120" t="s">
        <v>259</v>
      </c>
      <c r="C211" s="189" t="s">
        <v>116</v>
      </c>
      <c r="D211" s="15" t="s">
        <v>21</v>
      </c>
      <c r="E211" s="14" t="s">
        <v>405</v>
      </c>
      <c r="F211" s="15" t="s">
        <v>23</v>
      </c>
      <c r="G211" s="15" t="s">
        <v>24</v>
      </c>
      <c r="H211" s="15" t="s">
        <v>23</v>
      </c>
      <c r="I211" s="15" t="s">
        <v>23</v>
      </c>
      <c r="J211" s="15" t="s">
        <v>25</v>
      </c>
      <c r="K211" s="359">
        <v>294400</v>
      </c>
      <c r="L211" s="359">
        <f>(K211)</f>
        <v>294400</v>
      </c>
      <c r="M211" s="66"/>
      <c r="N211" s="15"/>
    </row>
    <row r="212" spans="1:14" s="158" customFormat="1" ht="46.5" x14ac:dyDescent="0.6">
      <c r="A212" s="624"/>
      <c r="B212" s="654"/>
      <c r="C212" s="163"/>
      <c r="D212" s="163"/>
      <c r="E212" s="622"/>
      <c r="F212" s="622"/>
      <c r="G212" s="622"/>
      <c r="H212" s="622"/>
      <c r="I212" s="622"/>
      <c r="J212" s="37" t="s">
        <v>26</v>
      </c>
      <c r="K212" s="367">
        <f>SUM(K211)</f>
        <v>294400</v>
      </c>
      <c r="L212" s="368"/>
      <c r="M212" s="68"/>
      <c r="N212" s="48"/>
    </row>
    <row r="213" spans="1:14" s="155" customFormat="1" ht="46.5" x14ac:dyDescent="0.55000000000000004">
      <c r="A213" s="25" t="s">
        <v>119</v>
      </c>
      <c r="B213" s="201" t="s">
        <v>120</v>
      </c>
      <c r="C213" s="189"/>
      <c r="D213" s="164"/>
      <c r="E213" s="83"/>
      <c r="F213" s="83"/>
      <c r="G213" s="83"/>
      <c r="H213" s="83"/>
      <c r="I213" s="83"/>
      <c r="J213" s="83"/>
      <c r="K213" s="385"/>
      <c r="L213" s="385"/>
      <c r="M213" s="407"/>
      <c r="N213" s="209"/>
    </row>
    <row r="214" spans="1:14" s="155" customFormat="1" ht="89.25" customHeight="1" x14ac:dyDescent="0.55000000000000004">
      <c r="A214" s="718"/>
      <c r="B214" s="16" t="s">
        <v>121</v>
      </c>
      <c r="C214" s="652" t="s">
        <v>116</v>
      </c>
      <c r="D214" s="15" t="s">
        <v>21</v>
      </c>
      <c r="E214" s="15" t="s">
        <v>49</v>
      </c>
      <c r="F214" s="15" t="s">
        <v>23</v>
      </c>
      <c r="G214" s="15" t="s">
        <v>24</v>
      </c>
      <c r="H214" s="15" t="s">
        <v>23</v>
      </c>
      <c r="I214" s="15" t="s">
        <v>23</v>
      </c>
      <c r="J214" s="15" t="s">
        <v>25</v>
      </c>
      <c r="K214" s="371">
        <v>800000</v>
      </c>
      <c r="L214" s="371">
        <f>K214</f>
        <v>800000</v>
      </c>
      <c r="M214" s="65"/>
      <c r="N214" s="15"/>
    </row>
    <row r="215" spans="1:14" s="155" customFormat="1" ht="141" customHeight="1" x14ac:dyDescent="0.55000000000000004">
      <c r="A215" s="719"/>
      <c r="B215" s="13" t="s">
        <v>406</v>
      </c>
      <c r="C215" s="653"/>
      <c r="D215" s="15" t="s">
        <v>21</v>
      </c>
      <c r="E215" s="39" t="s">
        <v>28</v>
      </c>
      <c r="F215" s="39" t="s">
        <v>23</v>
      </c>
      <c r="G215" s="39" t="s">
        <v>24</v>
      </c>
      <c r="H215" s="39" t="s">
        <v>23</v>
      </c>
      <c r="I215" s="39" t="s">
        <v>23</v>
      </c>
      <c r="J215" s="39" t="s">
        <v>25</v>
      </c>
      <c r="K215" s="364">
        <v>889000</v>
      </c>
      <c r="L215" s="363">
        <f>K215</f>
        <v>889000</v>
      </c>
      <c r="M215" s="265"/>
      <c r="N215" s="39"/>
    </row>
    <row r="216" spans="1:14" s="158" customFormat="1" ht="46.5" x14ac:dyDescent="0.6">
      <c r="A216" s="624"/>
      <c r="B216" s="713"/>
      <c r="C216" s="163"/>
      <c r="D216" s="163"/>
      <c r="E216" s="622"/>
      <c r="F216" s="622"/>
      <c r="G216" s="622"/>
      <c r="H216" s="622"/>
      <c r="I216" s="622"/>
      <c r="J216" s="37" t="s">
        <v>26</v>
      </c>
      <c r="K216" s="367">
        <f>K214+K215</f>
        <v>1689000</v>
      </c>
      <c r="L216" s="368"/>
      <c r="M216" s="82"/>
      <c r="N216" s="44"/>
    </row>
    <row r="217" spans="1:14" s="155" customFormat="1" ht="46.5" customHeight="1" x14ac:dyDescent="0.55000000000000004">
      <c r="A217" s="25" t="s">
        <v>47</v>
      </c>
      <c r="B217" s="203" t="s">
        <v>122</v>
      </c>
      <c r="C217" s="189"/>
      <c r="D217" s="34"/>
      <c r="E217" s="10"/>
      <c r="F217" s="10"/>
      <c r="G217" s="10"/>
      <c r="H217" s="10"/>
      <c r="I217" s="10"/>
      <c r="J217" s="10"/>
      <c r="K217" s="361"/>
      <c r="L217" s="361"/>
      <c r="M217" s="362"/>
      <c r="N217" s="35"/>
    </row>
    <row r="218" spans="1:14" s="155" customFormat="1" ht="141" customHeight="1" x14ac:dyDescent="0.55000000000000004">
      <c r="A218" s="205"/>
      <c r="B218" s="16" t="s">
        <v>407</v>
      </c>
      <c r="C218" s="652" t="s">
        <v>116</v>
      </c>
      <c r="D218" s="15" t="s">
        <v>21</v>
      </c>
      <c r="E218" s="51" t="s">
        <v>22</v>
      </c>
      <c r="F218" s="15" t="s">
        <v>23</v>
      </c>
      <c r="G218" s="15" t="s">
        <v>24</v>
      </c>
      <c r="H218" s="15" t="s">
        <v>23</v>
      </c>
      <c r="I218" s="15" t="s">
        <v>23</v>
      </c>
      <c r="J218" s="166" t="s">
        <v>25</v>
      </c>
      <c r="K218" s="359">
        <f>3570.9+1024.5+917+20000</f>
        <v>25512.400000000001</v>
      </c>
      <c r="L218" s="359">
        <f>K218</f>
        <v>25512.400000000001</v>
      </c>
      <c r="M218" s="408"/>
      <c r="N218" s="15"/>
    </row>
    <row r="219" spans="1:14" s="155" customFormat="1" ht="354" customHeight="1" x14ac:dyDescent="0.55000000000000004">
      <c r="A219" s="206"/>
      <c r="B219" s="603" t="s">
        <v>408</v>
      </c>
      <c r="C219" s="827"/>
      <c r="D219" s="602" t="s">
        <v>21</v>
      </c>
      <c r="E219" s="602" t="s">
        <v>28</v>
      </c>
      <c r="F219" s="602" t="s">
        <v>38</v>
      </c>
      <c r="G219" s="602" t="s">
        <v>24</v>
      </c>
      <c r="H219" s="602" t="s">
        <v>38</v>
      </c>
      <c r="I219" s="602" t="s">
        <v>38</v>
      </c>
      <c r="J219" s="602" t="s">
        <v>25</v>
      </c>
      <c r="K219" s="593">
        <f>128101.4-K218</f>
        <v>102589</v>
      </c>
      <c r="L219" s="593">
        <f>K219</f>
        <v>102589</v>
      </c>
      <c r="M219" s="604"/>
      <c r="N219" s="606"/>
    </row>
    <row r="220" spans="1:14" s="155" customFormat="1" ht="321" customHeight="1" x14ac:dyDescent="0.55000000000000004">
      <c r="A220" s="206"/>
      <c r="B220" s="603"/>
      <c r="C220" s="653"/>
      <c r="D220" s="602"/>
      <c r="E220" s="602"/>
      <c r="F220" s="602"/>
      <c r="G220" s="602"/>
      <c r="H220" s="602"/>
      <c r="I220" s="602"/>
      <c r="J220" s="602"/>
      <c r="K220" s="595"/>
      <c r="L220" s="595"/>
      <c r="M220" s="605"/>
      <c r="N220" s="607"/>
    </row>
    <row r="221" spans="1:14" s="158" customFormat="1" ht="46.5" x14ac:dyDescent="0.6">
      <c r="A221" s="624"/>
      <c r="B221" s="610"/>
      <c r="C221" s="99"/>
      <c r="D221" s="99"/>
      <c r="E221" s="622"/>
      <c r="F221" s="622"/>
      <c r="G221" s="622"/>
      <c r="H221" s="622"/>
      <c r="I221" s="622"/>
      <c r="J221" s="37" t="s">
        <v>26</v>
      </c>
      <c r="K221" s="367">
        <f>SUM(K218:K219)</f>
        <v>128101.4</v>
      </c>
      <c r="L221" s="368"/>
      <c r="M221" s="68"/>
      <c r="N221" s="48"/>
    </row>
    <row r="222" spans="1:14" s="155" customFormat="1" ht="46.5" x14ac:dyDescent="0.55000000000000004">
      <c r="A222" s="167" t="s">
        <v>123</v>
      </c>
      <c r="B222" s="165" t="s">
        <v>124</v>
      </c>
      <c r="C222" s="162"/>
      <c r="D222" s="34"/>
      <c r="E222" s="10"/>
      <c r="F222" s="10"/>
      <c r="G222" s="10"/>
      <c r="H222" s="10"/>
      <c r="I222" s="10"/>
      <c r="J222" s="10"/>
      <c r="K222" s="361"/>
      <c r="L222" s="361"/>
      <c r="M222" s="362"/>
      <c r="N222" s="35"/>
    </row>
    <row r="223" spans="1:14" s="249" customFormat="1" ht="295.5" customHeight="1" x14ac:dyDescent="0.55000000000000004">
      <c r="A223" s="830"/>
      <c r="B223" s="563" t="s">
        <v>409</v>
      </c>
      <c r="C223" s="828" t="s">
        <v>116</v>
      </c>
      <c r="D223" s="251" t="s">
        <v>21</v>
      </c>
      <c r="E223" s="538" t="s">
        <v>22</v>
      </c>
      <c r="F223" s="251" t="s">
        <v>23</v>
      </c>
      <c r="G223" s="251" t="s">
        <v>24</v>
      </c>
      <c r="H223" s="251" t="s">
        <v>23</v>
      </c>
      <c r="I223" s="251" t="s">
        <v>23</v>
      </c>
      <c r="J223" s="538" t="s">
        <v>25</v>
      </c>
      <c r="K223" s="564">
        <f>499.2+1040+2700+4196.7+327.6+429.5+4576+694.7+520+555.36+355.68+270+480+3380+340.32</f>
        <v>20365.060000000001</v>
      </c>
      <c r="L223" s="564">
        <f>K223</f>
        <v>20365.060000000001</v>
      </c>
      <c r="M223" s="565"/>
      <c r="N223" s="251"/>
    </row>
    <row r="224" spans="1:14" s="249" customFormat="1" ht="295.5" customHeight="1" x14ac:dyDescent="0.55000000000000004">
      <c r="A224" s="831"/>
      <c r="B224" s="563" t="s">
        <v>410</v>
      </c>
      <c r="C224" s="829"/>
      <c r="D224" s="251" t="s">
        <v>21</v>
      </c>
      <c r="E224" s="538" t="s">
        <v>28</v>
      </c>
      <c r="F224" s="251" t="s">
        <v>23</v>
      </c>
      <c r="G224" s="251" t="s">
        <v>24</v>
      </c>
      <c r="H224" s="251" t="s">
        <v>23</v>
      </c>
      <c r="I224" s="251" t="s">
        <v>23</v>
      </c>
      <c r="J224" s="538" t="s">
        <v>25</v>
      </c>
      <c r="K224" s="564">
        <v>141801.4</v>
      </c>
      <c r="L224" s="564">
        <f>K224</f>
        <v>141801.4</v>
      </c>
      <c r="M224" s="565"/>
      <c r="N224" s="251"/>
    </row>
    <row r="225" spans="1:14" s="158" customFormat="1" ht="46.5" x14ac:dyDescent="0.6">
      <c r="A225" s="623"/>
      <c r="B225" s="623"/>
      <c r="C225" s="99"/>
      <c r="D225" s="99"/>
      <c r="E225" s="663"/>
      <c r="F225" s="710"/>
      <c r="G225" s="710"/>
      <c r="H225" s="710"/>
      <c r="I225" s="710"/>
      <c r="J225" s="168" t="s">
        <v>26</v>
      </c>
      <c r="K225" s="367">
        <f>+K224+K223</f>
        <v>162166.46</v>
      </c>
      <c r="L225" s="368"/>
      <c r="M225" s="68"/>
      <c r="N225" s="48"/>
    </row>
    <row r="226" spans="1:14" s="158" customFormat="1" ht="46.5" x14ac:dyDescent="0.6">
      <c r="A226" s="466" t="s">
        <v>293</v>
      </c>
      <c r="B226" s="259" t="s">
        <v>294</v>
      </c>
      <c r="C226" s="162"/>
      <c r="D226" s="256"/>
      <c r="E226" s="476"/>
      <c r="F226" s="476"/>
      <c r="G226" s="476"/>
      <c r="H226" s="476"/>
      <c r="I226" s="476"/>
      <c r="J226" s="257"/>
      <c r="K226" s="477"/>
      <c r="L226" s="478"/>
      <c r="M226" s="479"/>
      <c r="N226" s="480"/>
    </row>
    <row r="227" spans="1:14" s="158" customFormat="1" ht="187.5" customHeight="1" x14ac:dyDescent="0.6">
      <c r="A227" s="466"/>
      <c r="B227" s="469" t="s">
        <v>342</v>
      </c>
      <c r="C227" s="189" t="s">
        <v>116</v>
      </c>
      <c r="D227" s="315" t="s">
        <v>21</v>
      </c>
      <c r="E227" s="559" t="s">
        <v>363</v>
      </c>
      <c r="F227" s="15" t="s">
        <v>23</v>
      </c>
      <c r="G227" s="15" t="s">
        <v>24</v>
      </c>
      <c r="H227" s="15" t="s">
        <v>23</v>
      </c>
      <c r="I227" s="15" t="s">
        <v>23</v>
      </c>
      <c r="J227" s="14" t="s">
        <v>25</v>
      </c>
      <c r="K227" s="470">
        <v>10000</v>
      </c>
      <c r="L227" s="470">
        <f>K227</f>
        <v>10000</v>
      </c>
      <c r="M227" s="479"/>
      <c r="N227" s="480"/>
    </row>
    <row r="228" spans="1:14" s="158" customFormat="1" ht="46.5" x14ac:dyDescent="0.6">
      <c r="A228" s="623"/>
      <c r="B228" s="623"/>
      <c r="C228" s="99"/>
      <c r="D228" s="99"/>
      <c r="E228" s="663"/>
      <c r="F228" s="710"/>
      <c r="G228" s="710"/>
      <c r="H228" s="710"/>
      <c r="I228" s="710"/>
      <c r="J228" s="168" t="s">
        <v>26</v>
      </c>
      <c r="K228" s="367">
        <f>+K227</f>
        <v>10000</v>
      </c>
      <c r="L228" s="368"/>
      <c r="M228" s="68"/>
      <c r="N228" s="48"/>
    </row>
    <row r="229" spans="1:14" s="155" customFormat="1" ht="93" x14ac:dyDescent="0.55000000000000004">
      <c r="A229" s="167" t="s">
        <v>125</v>
      </c>
      <c r="B229" s="165" t="s">
        <v>126</v>
      </c>
      <c r="C229" s="189"/>
      <c r="D229" s="34"/>
      <c r="E229" s="50"/>
      <c r="F229" s="50"/>
      <c r="G229" s="50"/>
      <c r="H229" s="50"/>
      <c r="I229" s="50"/>
      <c r="J229" s="50"/>
      <c r="K229" s="361"/>
      <c r="L229" s="361"/>
      <c r="M229" s="362"/>
      <c r="N229" s="35"/>
    </row>
    <row r="230" spans="1:14" s="155" customFormat="1" ht="132" customHeight="1" x14ac:dyDescent="0.55000000000000004">
      <c r="A230" s="15"/>
      <c r="B230" s="120" t="s">
        <v>414</v>
      </c>
      <c r="C230" s="189" t="s">
        <v>116</v>
      </c>
      <c r="D230" s="15" t="s">
        <v>21</v>
      </c>
      <c r="E230" s="14" t="s">
        <v>28</v>
      </c>
      <c r="F230" s="15" t="s">
        <v>23</v>
      </c>
      <c r="G230" s="15" t="s">
        <v>24</v>
      </c>
      <c r="H230" s="15" t="s">
        <v>23</v>
      </c>
      <c r="I230" s="15" t="s">
        <v>23</v>
      </c>
      <c r="J230" s="14" t="s">
        <v>25</v>
      </c>
      <c r="K230" s="359">
        <v>5000</v>
      </c>
      <c r="L230" s="359">
        <f>K230</f>
        <v>5000</v>
      </c>
      <c r="M230" s="85"/>
      <c r="N230" s="15"/>
    </row>
    <row r="231" spans="1:14" s="158" customFormat="1" ht="46.5" x14ac:dyDescent="0.6">
      <c r="A231" s="624"/>
      <c r="B231" s="654"/>
      <c r="C231" s="99"/>
      <c r="D231" s="99"/>
      <c r="E231" s="622"/>
      <c r="F231" s="622"/>
      <c r="G231" s="622"/>
      <c r="H231" s="622"/>
      <c r="I231" s="622"/>
      <c r="J231" s="37" t="s">
        <v>26</v>
      </c>
      <c r="K231" s="367">
        <f>SUM(K230)</f>
        <v>5000</v>
      </c>
      <c r="L231" s="368"/>
      <c r="M231" s="68"/>
      <c r="N231" s="48"/>
    </row>
    <row r="232" spans="1:14" s="155" customFormat="1" ht="46.5" x14ac:dyDescent="0.55000000000000004">
      <c r="A232" s="167" t="s">
        <v>127</v>
      </c>
      <c r="B232" s="165" t="s">
        <v>128</v>
      </c>
      <c r="C232" s="189"/>
      <c r="D232" s="34"/>
      <c r="E232" s="50"/>
      <c r="F232" s="50"/>
      <c r="G232" s="50"/>
      <c r="H232" s="50"/>
      <c r="I232" s="50"/>
      <c r="J232" s="50"/>
      <c r="K232" s="361"/>
      <c r="L232" s="361"/>
      <c r="M232" s="362"/>
      <c r="N232" s="35"/>
    </row>
    <row r="233" spans="1:14" s="155" customFormat="1" ht="152.25" customHeight="1" x14ac:dyDescent="0.55000000000000004">
      <c r="A233" s="15"/>
      <c r="B233" s="120" t="s">
        <v>413</v>
      </c>
      <c r="C233" s="189" t="s">
        <v>116</v>
      </c>
      <c r="D233" s="15" t="s">
        <v>21</v>
      </c>
      <c r="E233" s="15" t="s">
        <v>28</v>
      </c>
      <c r="F233" s="15" t="s">
        <v>23</v>
      </c>
      <c r="G233" s="15" t="s">
        <v>24</v>
      </c>
      <c r="H233" s="15" t="s">
        <v>23</v>
      </c>
      <c r="I233" s="15" t="s">
        <v>23</v>
      </c>
      <c r="J233" s="15" t="s">
        <v>25</v>
      </c>
      <c r="K233" s="359">
        <v>69600</v>
      </c>
      <c r="L233" s="359">
        <f>K233</f>
        <v>69600</v>
      </c>
      <c r="M233" s="85"/>
      <c r="N233" s="15"/>
    </row>
    <row r="234" spans="1:14" s="158" customFormat="1" ht="46.5" x14ac:dyDescent="0.6">
      <c r="A234" s="624"/>
      <c r="B234" s="654"/>
      <c r="C234" s="99"/>
      <c r="D234" s="99"/>
      <c r="E234" s="662"/>
      <c r="F234" s="622"/>
      <c r="G234" s="622"/>
      <c r="H234" s="622"/>
      <c r="I234" s="622"/>
      <c r="J234" s="37" t="s">
        <v>26</v>
      </c>
      <c r="K234" s="367">
        <f>SUM(K233)</f>
        <v>69600</v>
      </c>
      <c r="L234" s="368"/>
      <c r="M234" s="68"/>
      <c r="N234" s="48"/>
    </row>
    <row r="235" spans="1:14" s="158" customFormat="1" ht="46.5" x14ac:dyDescent="0.6">
      <c r="A235" s="49" t="s">
        <v>72</v>
      </c>
      <c r="B235" s="22" t="s">
        <v>129</v>
      </c>
      <c r="C235" s="162"/>
      <c r="D235" s="34"/>
      <c r="E235" s="10"/>
      <c r="F235" s="10"/>
      <c r="G235" s="10"/>
      <c r="H235" s="10"/>
      <c r="I235" s="10"/>
      <c r="J235" s="10"/>
      <c r="K235" s="361"/>
      <c r="L235" s="361"/>
      <c r="M235" s="362"/>
      <c r="N235" s="35"/>
    </row>
    <row r="236" spans="1:14" s="158" customFormat="1" ht="409.6" customHeight="1" x14ac:dyDescent="0.6">
      <c r="A236" s="49"/>
      <c r="B236" s="120" t="s">
        <v>415</v>
      </c>
      <c r="C236" s="189" t="s">
        <v>116</v>
      </c>
      <c r="D236" s="15" t="s">
        <v>21</v>
      </c>
      <c r="E236" s="481" t="s">
        <v>28</v>
      </c>
      <c r="F236" s="15" t="s">
        <v>23</v>
      </c>
      <c r="G236" s="15" t="s">
        <v>24</v>
      </c>
      <c r="H236" s="15" t="s">
        <v>23</v>
      </c>
      <c r="I236" s="15" t="s">
        <v>23</v>
      </c>
      <c r="J236" s="15" t="s">
        <v>25</v>
      </c>
      <c r="K236" s="359">
        <v>670000</v>
      </c>
      <c r="L236" s="359">
        <f>K236</f>
        <v>670000</v>
      </c>
      <c r="M236" s="66"/>
      <c r="N236" s="15"/>
    </row>
    <row r="237" spans="1:14" s="158" customFormat="1" ht="46.5" x14ac:dyDescent="0.6">
      <c r="A237" s="624"/>
      <c r="B237" s="654"/>
      <c r="C237" s="99"/>
      <c r="D237" s="99"/>
      <c r="E237" s="662"/>
      <c r="F237" s="622"/>
      <c r="G237" s="622"/>
      <c r="H237" s="622"/>
      <c r="I237" s="622"/>
      <c r="J237" s="37" t="s">
        <v>26</v>
      </c>
      <c r="K237" s="367">
        <f>SUM(K236)</f>
        <v>670000</v>
      </c>
      <c r="L237" s="368"/>
      <c r="M237" s="68"/>
      <c r="N237" s="48"/>
    </row>
    <row r="238" spans="1:14" s="155" customFormat="1" ht="46.5" x14ac:dyDescent="0.55000000000000004">
      <c r="A238" s="19" t="s">
        <v>130</v>
      </c>
      <c r="B238" s="203" t="s">
        <v>131</v>
      </c>
      <c r="C238" s="162"/>
      <c r="D238" s="34"/>
      <c r="E238" s="10"/>
      <c r="F238" s="10"/>
      <c r="G238" s="10"/>
      <c r="H238" s="10"/>
      <c r="I238" s="10"/>
      <c r="J238" s="10"/>
      <c r="K238" s="361"/>
      <c r="L238" s="361"/>
      <c r="M238" s="362"/>
      <c r="N238" s="35"/>
    </row>
    <row r="239" spans="1:14" s="155" customFormat="1" ht="170.25" customHeight="1" x14ac:dyDescent="0.55000000000000004">
      <c r="A239" s="59"/>
      <c r="B239" s="120" t="s">
        <v>443</v>
      </c>
      <c r="C239" s="189" t="s">
        <v>116</v>
      </c>
      <c r="D239" s="537" t="s">
        <v>21</v>
      </c>
      <c r="E239" s="537" t="s">
        <v>100</v>
      </c>
      <c r="F239" s="537" t="s">
        <v>23</v>
      </c>
      <c r="G239" s="537" t="s">
        <v>24</v>
      </c>
      <c r="H239" s="537" t="s">
        <v>23</v>
      </c>
      <c r="I239" s="537" t="s">
        <v>23</v>
      </c>
      <c r="J239" s="537" t="s">
        <v>25</v>
      </c>
      <c r="K239" s="533">
        <v>150000</v>
      </c>
      <c r="L239" s="533">
        <f>K239</f>
        <v>150000</v>
      </c>
      <c r="M239" s="519"/>
      <c r="N239" s="28"/>
    </row>
    <row r="240" spans="1:14" s="158" customFormat="1" ht="46.5" x14ac:dyDescent="0.6">
      <c r="A240" s="623"/>
      <c r="B240" s="714"/>
      <c r="C240" s="99"/>
      <c r="D240" s="99"/>
      <c r="E240" s="662"/>
      <c r="F240" s="622"/>
      <c r="G240" s="622"/>
      <c r="H240" s="622"/>
      <c r="I240" s="622"/>
      <c r="J240" s="37" t="s">
        <v>26</v>
      </c>
      <c r="K240" s="367">
        <f>K239</f>
        <v>150000</v>
      </c>
      <c r="L240" s="368"/>
      <c r="M240" s="68"/>
      <c r="N240" s="48"/>
    </row>
    <row r="241" spans="1:14" s="155" customFormat="1" ht="93" x14ac:dyDescent="0.55000000000000004">
      <c r="A241" s="19" t="s">
        <v>132</v>
      </c>
      <c r="B241" s="203" t="s">
        <v>133</v>
      </c>
      <c r="C241" s="483"/>
      <c r="D241" s="34"/>
      <c r="E241" s="10"/>
      <c r="F241" s="10"/>
      <c r="G241" s="10"/>
      <c r="H241" s="10"/>
      <c r="I241" s="10"/>
      <c r="J241" s="10"/>
      <c r="K241" s="361"/>
      <c r="L241" s="361"/>
      <c r="M241" s="362"/>
      <c r="N241" s="35"/>
    </row>
    <row r="242" spans="1:14" s="155" customFormat="1" ht="245.25" customHeight="1" x14ac:dyDescent="0.55000000000000004">
      <c r="A242" s="59"/>
      <c r="B242" s="120" t="s">
        <v>416</v>
      </c>
      <c r="C242" s="189" t="s">
        <v>116</v>
      </c>
      <c r="D242" s="537" t="s">
        <v>21</v>
      </c>
      <c r="E242" s="537" t="s">
        <v>100</v>
      </c>
      <c r="F242" s="537" t="s">
        <v>23</v>
      </c>
      <c r="G242" s="537" t="s">
        <v>24</v>
      </c>
      <c r="H242" s="537" t="s">
        <v>23</v>
      </c>
      <c r="I242" s="537" t="s">
        <v>23</v>
      </c>
      <c r="J242" s="537" t="s">
        <v>25</v>
      </c>
      <c r="K242" s="533">
        <v>180000</v>
      </c>
      <c r="L242" s="533">
        <f>K242</f>
        <v>180000</v>
      </c>
      <c r="M242" s="519"/>
      <c r="N242" s="28"/>
    </row>
    <row r="243" spans="1:14" s="158" customFormat="1" ht="46.5" x14ac:dyDescent="0.6">
      <c r="A243" s="623"/>
      <c r="B243" s="714"/>
      <c r="C243" s="99"/>
      <c r="D243" s="99"/>
      <c r="E243" s="662"/>
      <c r="F243" s="622"/>
      <c r="G243" s="622"/>
      <c r="H243" s="622"/>
      <c r="I243" s="622"/>
      <c r="J243" s="37" t="s">
        <v>26</v>
      </c>
      <c r="K243" s="367">
        <f>K242</f>
        <v>180000</v>
      </c>
      <c r="L243" s="368"/>
      <c r="M243" s="68"/>
      <c r="N243" s="48"/>
    </row>
    <row r="244" spans="1:14" s="155" customFormat="1" ht="93" x14ac:dyDescent="0.55000000000000004">
      <c r="A244" s="25" t="s">
        <v>134</v>
      </c>
      <c r="B244" s="22" t="s">
        <v>135</v>
      </c>
      <c r="C244" s="16"/>
      <c r="D244" s="34"/>
      <c r="E244" s="10"/>
      <c r="F244" s="10"/>
      <c r="G244" s="10"/>
      <c r="H244" s="10"/>
      <c r="I244" s="10"/>
      <c r="J244" s="10"/>
      <c r="K244" s="361"/>
      <c r="L244" s="361"/>
      <c r="M244" s="362"/>
      <c r="N244" s="35"/>
    </row>
    <row r="245" spans="1:14" s="155" customFormat="1" ht="151.5" customHeight="1" x14ac:dyDescent="0.55000000000000004">
      <c r="A245" s="15"/>
      <c r="B245" s="55" t="s">
        <v>417</v>
      </c>
      <c r="C245" s="189" t="s">
        <v>116</v>
      </c>
      <c r="D245" s="15" t="s">
        <v>21</v>
      </c>
      <c r="E245" s="15" t="s">
        <v>136</v>
      </c>
      <c r="F245" s="15" t="s">
        <v>23</v>
      </c>
      <c r="G245" s="15" t="s">
        <v>24</v>
      </c>
      <c r="H245" s="15" t="s">
        <v>23</v>
      </c>
      <c r="I245" s="15" t="s">
        <v>23</v>
      </c>
      <c r="J245" s="15" t="s">
        <v>25</v>
      </c>
      <c r="K245" s="409">
        <v>155000</v>
      </c>
      <c r="L245" s="359">
        <f>K245</f>
        <v>155000</v>
      </c>
      <c r="M245" s="360"/>
      <c r="N245" s="15"/>
    </row>
    <row r="246" spans="1:14" s="158" customFormat="1" ht="46.5" x14ac:dyDescent="0.6">
      <c r="A246" s="624"/>
      <c r="B246" s="654"/>
      <c r="C246" s="99"/>
      <c r="D246" s="99"/>
      <c r="E246" s="662"/>
      <c r="F246" s="622"/>
      <c r="G246" s="622"/>
      <c r="H246" s="622"/>
      <c r="I246" s="622"/>
      <c r="J246" s="37" t="s">
        <v>26</v>
      </c>
      <c r="K246" s="367">
        <f>SUM(K245)</f>
        <v>155000</v>
      </c>
      <c r="L246" s="368"/>
      <c r="M246" s="68"/>
      <c r="N246" s="48"/>
    </row>
    <row r="247" spans="1:14" s="155" customFormat="1" ht="93" x14ac:dyDescent="0.55000000000000004">
      <c r="A247" s="25" t="s">
        <v>137</v>
      </c>
      <c r="B247" s="22" t="s">
        <v>138</v>
      </c>
      <c r="C247" s="16"/>
      <c r="D247" s="34"/>
      <c r="E247" s="50"/>
      <c r="F247" s="50"/>
      <c r="G247" s="50"/>
      <c r="H247" s="50"/>
      <c r="I247" s="50"/>
      <c r="J247" s="50"/>
      <c r="K247" s="361"/>
      <c r="L247" s="361"/>
      <c r="M247" s="362"/>
      <c r="N247" s="35"/>
    </row>
    <row r="248" spans="1:14" s="155" customFormat="1" ht="93" x14ac:dyDescent="0.55000000000000004">
      <c r="A248" s="15"/>
      <c r="B248" s="55" t="s">
        <v>418</v>
      </c>
      <c r="C248" s="464" t="s">
        <v>97</v>
      </c>
      <c r="D248" s="15" t="s">
        <v>21</v>
      </c>
      <c r="E248" s="15" t="s">
        <v>28</v>
      </c>
      <c r="F248" s="15" t="s">
        <v>23</v>
      </c>
      <c r="G248" s="15" t="s">
        <v>24</v>
      </c>
      <c r="H248" s="15" t="s">
        <v>23</v>
      </c>
      <c r="I248" s="15" t="s">
        <v>23</v>
      </c>
      <c r="J248" s="15" t="s">
        <v>25</v>
      </c>
      <c r="K248" s="409">
        <v>50000</v>
      </c>
      <c r="L248" s="409">
        <f>K248</f>
        <v>50000</v>
      </c>
      <c r="M248" s="360"/>
      <c r="N248" s="15"/>
    </row>
    <row r="249" spans="1:14" s="155" customFormat="1" ht="46.5" x14ac:dyDescent="0.55000000000000004">
      <c r="A249" s="665"/>
      <c r="B249" s="666"/>
      <c r="C249" s="99"/>
      <c r="D249" s="99"/>
      <c r="E249" s="667"/>
      <c r="F249" s="668"/>
      <c r="G249" s="668"/>
      <c r="H249" s="668"/>
      <c r="I249" s="668"/>
      <c r="J249" s="169" t="s">
        <v>26</v>
      </c>
      <c r="K249" s="367">
        <f>SUM(K248)</f>
        <v>50000</v>
      </c>
      <c r="L249" s="410"/>
      <c r="M249" s="411"/>
      <c r="N249" s="99"/>
    </row>
    <row r="250" spans="1:14" s="155" customFormat="1" ht="90.75" customHeight="1" x14ac:dyDescent="0.55000000000000004">
      <c r="A250" s="25" t="s">
        <v>139</v>
      </c>
      <c r="B250" s="22" t="s">
        <v>140</v>
      </c>
      <c r="C250" s="16"/>
      <c r="D250" s="34"/>
      <c r="E250" s="10"/>
      <c r="F250" s="10"/>
      <c r="G250" s="10"/>
      <c r="H250" s="10"/>
      <c r="I250" s="10"/>
      <c r="J250" s="10"/>
      <c r="K250" s="361"/>
      <c r="L250" s="361"/>
      <c r="M250" s="362"/>
      <c r="N250" s="35"/>
    </row>
    <row r="251" spans="1:14" s="155" customFormat="1" ht="153" customHeight="1" x14ac:dyDescent="0.55000000000000004">
      <c r="A251" s="28"/>
      <c r="B251" s="55" t="s">
        <v>420</v>
      </c>
      <c r="C251" s="189" t="s">
        <v>97</v>
      </c>
      <c r="D251" s="28" t="s">
        <v>21</v>
      </c>
      <c r="E251" s="28" t="s">
        <v>100</v>
      </c>
      <c r="F251" s="28" t="s">
        <v>23</v>
      </c>
      <c r="G251" s="28" t="s">
        <v>24</v>
      </c>
      <c r="H251" s="28" t="s">
        <v>23</v>
      </c>
      <c r="I251" s="28" t="s">
        <v>23</v>
      </c>
      <c r="J251" s="28" t="s">
        <v>25</v>
      </c>
      <c r="K251" s="518">
        <v>50000</v>
      </c>
      <c r="L251" s="518">
        <f>K251</f>
        <v>50000</v>
      </c>
      <c r="M251" s="519"/>
      <c r="N251" s="28"/>
    </row>
    <row r="252" spans="1:14" s="158" customFormat="1" ht="46.5" x14ac:dyDescent="0.6">
      <c r="A252" s="664"/>
      <c r="B252" s="664"/>
      <c r="C252" s="99"/>
      <c r="D252" s="99"/>
      <c r="E252" s="103"/>
      <c r="F252" s="67"/>
      <c r="G252" s="67"/>
      <c r="H252" s="67"/>
      <c r="I252" s="157"/>
      <c r="J252" s="168" t="s">
        <v>26</v>
      </c>
      <c r="K252" s="367">
        <f>SUM(K251:K251)</f>
        <v>50000</v>
      </c>
      <c r="L252" s="368"/>
      <c r="M252" s="68"/>
      <c r="N252" s="48"/>
    </row>
    <row r="253" spans="1:14" s="155" customFormat="1" ht="93" x14ac:dyDescent="0.55000000000000004">
      <c r="A253" s="49" t="s">
        <v>141</v>
      </c>
      <c r="B253" s="207" t="s">
        <v>142</v>
      </c>
      <c r="C253" s="16"/>
      <c r="D253" s="34"/>
      <c r="E253" s="10"/>
      <c r="F253" s="10"/>
      <c r="G253" s="10"/>
      <c r="H253" s="10"/>
      <c r="I253" s="10"/>
      <c r="J253" s="10"/>
      <c r="K253" s="361"/>
      <c r="L253" s="361"/>
      <c r="M253" s="362"/>
      <c r="N253" s="35"/>
    </row>
    <row r="254" spans="1:14" s="155" customFormat="1" ht="93" x14ac:dyDescent="0.55000000000000004">
      <c r="A254" s="59"/>
      <c r="B254" s="55" t="s">
        <v>419</v>
      </c>
      <c r="C254" s="189" t="s">
        <v>97</v>
      </c>
      <c r="D254" s="28" t="s">
        <v>21</v>
      </c>
      <c r="E254" s="28" t="s">
        <v>100</v>
      </c>
      <c r="F254" s="28" t="s">
        <v>23</v>
      </c>
      <c r="G254" s="28" t="s">
        <v>24</v>
      </c>
      <c r="H254" s="28" t="s">
        <v>23</v>
      </c>
      <c r="I254" s="28" t="s">
        <v>23</v>
      </c>
      <c r="J254" s="28" t="s">
        <v>25</v>
      </c>
      <c r="K254" s="518">
        <v>50000</v>
      </c>
      <c r="L254" s="518">
        <f>K254</f>
        <v>50000</v>
      </c>
      <c r="M254" s="41"/>
      <c r="N254" s="28"/>
    </row>
    <row r="255" spans="1:14" s="158" customFormat="1" ht="46.5" x14ac:dyDescent="0.6">
      <c r="A255" s="664"/>
      <c r="B255" s="664"/>
      <c r="C255" s="99"/>
      <c r="D255" s="99"/>
      <c r="E255" s="103"/>
      <c r="F255" s="67"/>
      <c r="G255" s="67"/>
      <c r="H255" s="67"/>
      <c r="I255" s="157"/>
      <c r="J255" s="168" t="s">
        <v>26</v>
      </c>
      <c r="K255" s="367">
        <f>K254</f>
        <v>50000</v>
      </c>
      <c r="L255" s="368"/>
      <c r="M255" s="68"/>
      <c r="N255" s="48"/>
    </row>
    <row r="256" spans="1:14" s="155" customFormat="1" ht="46.5" x14ac:dyDescent="0.55000000000000004">
      <c r="A256" s="25" t="s">
        <v>260</v>
      </c>
      <c r="B256" s="22" t="s">
        <v>143</v>
      </c>
      <c r="C256" s="16"/>
      <c r="D256" s="34"/>
      <c r="E256" s="10"/>
      <c r="F256" s="10"/>
      <c r="G256" s="10"/>
      <c r="H256" s="10"/>
      <c r="I256" s="10"/>
      <c r="J256" s="10"/>
      <c r="K256" s="361"/>
      <c r="L256" s="361"/>
      <c r="M256" s="362"/>
      <c r="N256" s="35"/>
    </row>
    <row r="257" spans="1:14" s="155" customFormat="1" ht="93" x14ac:dyDescent="0.55000000000000004">
      <c r="A257" s="15"/>
      <c r="B257" s="55" t="s">
        <v>421</v>
      </c>
      <c r="C257" s="189" t="s">
        <v>97</v>
      </c>
      <c r="D257" s="15" t="s">
        <v>21</v>
      </c>
      <c r="E257" s="15" t="s">
        <v>144</v>
      </c>
      <c r="F257" s="15" t="s">
        <v>23</v>
      </c>
      <c r="G257" s="15" t="s">
        <v>24</v>
      </c>
      <c r="H257" s="15" t="s">
        <v>23</v>
      </c>
      <c r="I257" s="15" t="s">
        <v>23</v>
      </c>
      <c r="J257" s="14" t="s">
        <v>25</v>
      </c>
      <c r="K257" s="409">
        <v>10000</v>
      </c>
      <c r="L257" s="409">
        <f>K257</f>
        <v>10000</v>
      </c>
      <c r="M257" s="360"/>
      <c r="N257" s="15"/>
    </row>
    <row r="258" spans="1:14" s="158" customFormat="1" ht="46.5" x14ac:dyDescent="0.6">
      <c r="A258" s="624"/>
      <c r="B258" s="654"/>
      <c r="C258" s="99"/>
      <c r="D258" s="99"/>
      <c r="E258" s="662"/>
      <c r="F258" s="622"/>
      <c r="G258" s="622"/>
      <c r="H258" s="622"/>
      <c r="I258" s="663"/>
      <c r="J258" s="168" t="s">
        <v>26</v>
      </c>
      <c r="K258" s="367">
        <f>SUM(K257)</f>
        <v>10000</v>
      </c>
      <c r="L258" s="368"/>
      <c r="M258" s="68"/>
      <c r="N258" s="48"/>
    </row>
    <row r="259" spans="1:14" s="170" customFormat="1" ht="93" x14ac:dyDescent="0.6">
      <c r="A259" s="25" t="s">
        <v>145</v>
      </c>
      <c r="B259" s="165" t="s">
        <v>146</v>
      </c>
      <c r="C259" s="15"/>
      <c r="D259" s="47"/>
      <c r="E259" s="50"/>
      <c r="F259" s="50"/>
      <c r="G259" s="50"/>
      <c r="H259" s="50"/>
      <c r="I259" s="50"/>
      <c r="J259" s="50"/>
      <c r="K259" s="361"/>
      <c r="L259" s="361"/>
      <c r="M259" s="362"/>
      <c r="N259" s="35"/>
    </row>
    <row r="260" spans="1:14" s="171" customFormat="1" ht="165" customHeight="1" x14ac:dyDescent="0.55000000000000004">
      <c r="A260" s="15"/>
      <c r="B260" s="55" t="s">
        <v>422</v>
      </c>
      <c r="C260" s="189" t="s">
        <v>97</v>
      </c>
      <c r="D260" s="15" t="s">
        <v>21</v>
      </c>
      <c r="E260" s="15" t="s">
        <v>28</v>
      </c>
      <c r="F260" s="15" t="s">
        <v>23</v>
      </c>
      <c r="G260" s="15" t="s">
        <v>24</v>
      </c>
      <c r="H260" s="15" t="s">
        <v>23</v>
      </c>
      <c r="I260" s="15" t="s">
        <v>23</v>
      </c>
      <c r="J260" s="14" t="s">
        <v>25</v>
      </c>
      <c r="K260" s="359">
        <v>50000</v>
      </c>
      <c r="L260" s="359">
        <f>K260</f>
        <v>50000</v>
      </c>
      <c r="M260" s="66"/>
      <c r="N260" s="15"/>
    </row>
    <row r="261" spans="1:14" s="158" customFormat="1" ht="46.5" x14ac:dyDescent="0.6">
      <c r="A261" s="624"/>
      <c r="B261" s="654"/>
      <c r="C261" s="99"/>
      <c r="D261" s="99"/>
      <c r="E261" s="662"/>
      <c r="F261" s="622"/>
      <c r="G261" s="622"/>
      <c r="H261" s="622"/>
      <c r="I261" s="663"/>
      <c r="J261" s="168" t="s">
        <v>26</v>
      </c>
      <c r="K261" s="367">
        <f>SUM(K260)</f>
        <v>50000</v>
      </c>
      <c r="L261" s="368"/>
      <c r="M261" s="68"/>
      <c r="N261" s="48"/>
    </row>
    <row r="262" spans="1:14" s="155" customFormat="1" ht="93" x14ac:dyDescent="0.55000000000000004">
      <c r="A262" s="25" t="s">
        <v>147</v>
      </c>
      <c r="B262" s="165" t="s">
        <v>148</v>
      </c>
      <c r="C262" s="15"/>
      <c r="D262" s="47"/>
      <c r="E262" s="50"/>
      <c r="F262" s="50"/>
      <c r="G262" s="50"/>
      <c r="H262" s="50"/>
      <c r="I262" s="50"/>
      <c r="J262" s="50"/>
      <c r="K262" s="361"/>
      <c r="L262" s="361"/>
      <c r="M262" s="362"/>
      <c r="N262" s="35"/>
    </row>
    <row r="263" spans="1:14" s="155" customFormat="1" ht="171.75" customHeight="1" thickBot="1" x14ac:dyDescent="0.6">
      <c r="A263" s="493"/>
      <c r="B263" s="55" t="s">
        <v>423</v>
      </c>
      <c r="C263" s="189" t="s">
        <v>97</v>
      </c>
      <c r="D263" s="493" t="s">
        <v>21</v>
      </c>
      <c r="E263" s="493" t="s">
        <v>28</v>
      </c>
      <c r="F263" s="493" t="s">
        <v>23</v>
      </c>
      <c r="G263" s="493" t="s">
        <v>24</v>
      </c>
      <c r="H263" s="493" t="s">
        <v>23</v>
      </c>
      <c r="I263" s="15" t="s">
        <v>23</v>
      </c>
      <c r="J263" s="14" t="s">
        <v>25</v>
      </c>
      <c r="K263" s="359">
        <v>10000</v>
      </c>
      <c r="L263" s="359">
        <f>K263</f>
        <v>10000</v>
      </c>
      <c r="M263" s="66"/>
      <c r="N263" s="15"/>
    </row>
    <row r="264" spans="1:14" s="158" customFormat="1" ht="46.5" x14ac:dyDescent="0.6">
      <c r="A264" s="609"/>
      <c r="B264" s="713"/>
      <c r="C264" s="99"/>
      <c r="D264" s="494"/>
      <c r="E264" s="611"/>
      <c r="F264" s="612"/>
      <c r="G264" s="612"/>
      <c r="H264" s="612"/>
      <c r="I264" s="663"/>
      <c r="J264" s="168" t="s">
        <v>26</v>
      </c>
      <c r="K264" s="367">
        <f>SUM(K263)</f>
        <v>10000</v>
      </c>
      <c r="L264" s="368"/>
      <c r="M264" s="68"/>
      <c r="N264" s="48"/>
    </row>
    <row r="265" spans="1:14" s="155" customFormat="1" ht="46.5" x14ac:dyDescent="0.55000000000000004">
      <c r="A265" s="19" t="s">
        <v>149</v>
      </c>
      <c r="B265" s="203" t="s">
        <v>150</v>
      </c>
      <c r="C265" s="15"/>
      <c r="D265" s="47"/>
      <c r="E265" s="50"/>
      <c r="F265" s="50"/>
      <c r="G265" s="50"/>
      <c r="H265" s="50"/>
      <c r="I265" s="50"/>
      <c r="J265" s="50"/>
      <c r="K265" s="361"/>
      <c r="L265" s="361"/>
      <c r="M265" s="362"/>
      <c r="N265" s="35"/>
    </row>
    <row r="266" spans="1:14" s="155" customFormat="1" ht="250.5" customHeight="1" x14ac:dyDescent="0.55000000000000004">
      <c r="A266" s="59"/>
      <c r="B266" s="55" t="s">
        <v>424</v>
      </c>
      <c r="C266" s="189" t="s">
        <v>97</v>
      </c>
      <c r="D266" s="28" t="s">
        <v>21</v>
      </c>
      <c r="E266" s="28" t="s">
        <v>28</v>
      </c>
      <c r="F266" s="28" t="s">
        <v>23</v>
      </c>
      <c r="G266" s="28" t="s">
        <v>24</v>
      </c>
      <c r="H266" s="28" t="s">
        <v>23</v>
      </c>
      <c r="I266" s="28" t="s">
        <v>23</v>
      </c>
      <c r="J266" s="28" t="s">
        <v>25</v>
      </c>
      <c r="K266" s="518">
        <v>150000</v>
      </c>
      <c r="L266" s="518">
        <f>K266</f>
        <v>150000</v>
      </c>
      <c r="M266" s="41"/>
      <c r="N266" s="79"/>
    </row>
    <row r="267" spans="1:14" s="158" customFormat="1" ht="46.5" x14ac:dyDescent="0.6">
      <c r="A267" s="623"/>
      <c r="B267" s="623"/>
      <c r="C267" s="99"/>
      <c r="D267" s="99"/>
      <c r="E267" s="662"/>
      <c r="F267" s="622"/>
      <c r="G267" s="622"/>
      <c r="H267" s="622"/>
      <c r="I267" s="663"/>
      <c r="J267" s="168" t="s">
        <v>26</v>
      </c>
      <c r="K267" s="367">
        <f>SUM(K266)</f>
        <v>150000</v>
      </c>
      <c r="L267" s="368"/>
      <c r="M267" s="68"/>
      <c r="N267" s="48"/>
    </row>
    <row r="268" spans="1:14" s="158" customFormat="1" ht="46.5" x14ac:dyDescent="0.6">
      <c r="A268" s="25" t="s">
        <v>75</v>
      </c>
      <c r="B268" s="174" t="s">
        <v>288</v>
      </c>
      <c r="C268" s="16"/>
      <c r="D268" s="47"/>
      <c r="E268" s="73"/>
      <c r="F268" s="73"/>
      <c r="G268" s="73"/>
      <c r="H268" s="73"/>
      <c r="I268" s="73"/>
      <c r="J268" s="74"/>
      <c r="K268" s="377"/>
      <c r="L268" s="378"/>
      <c r="M268" s="75"/>
      <c r="N268" s="76"/>
    </row>
    <row r="269" spans="1:14" s="158" customFormat="1" ht="139.5" customHeight="1" x14ac:dyDescent="0.6">
      <c r="A269" s="25"/>
      <c r="B269" s="55" t="s">
        <v>425</v>
      </c>
      <c r="C269" s="189" t="s">
        <v>97</v>
      </c>
      <c r="D269" s="15" t="s">
        <v>21</v>
      </c>
      <c r="E269" s="15" t="s">
        <v>100</v>
      </c>
      <c r="F269" s="15" t="s">
        <v>23</v>
      </c>
      <c r="G269" s="15" t="s">
        <v>24</v>
      </c>
      <c r="H269" s="15" t="s">
        <v>23</v>
      </c>
      <c r="I269" s="15" t="s">
        <v>23</v>
      </c>
      <c r="J269" s="14" t="s">
        <v>25</v>
      </c>
      <c r="K269" s="359">
        <v>15000</v>
      </c>
      <c r="L269" s="359">
        <f>K269</f>
        <v>15000</v>
      </c>
      <c r="M269" s="75"/>
      <c r="N269" s="76"/>
    </row>
    <row r="270" spans="1:14" s="158" customFormat="1" ht="46.5" x14ac:dyDescent="0.6">
      <c r="A270" s="137"/>
      <c r="B270" s="140"/>
      <c r="C270" s="99"/>
      <c r="D270" s="99"/>
      <c r="E270" s="662"/>
      <c r="F270" s="622"/>
      <c r="G270" s="622"/>
      <c r="H270" s="622"/>
      <c r="I270" s="663"/>
      <c r="J270" s="168" t="s">
        <v>26</v>
      </c>
      <c r="K270" s="367">
        <f>SUM(K269)</f>
        <v>15000</v>
      </c>
      <c r="L270" s="368"/>
      <c r="M270" s="139"/>
      <c r="N270" s="140"/>
    </row>
    <row r="271" spans="1:14" s="155" customFormat="1" ht="46.5" x14ac:dyDescent="0.55000000000000004">
      <c r="A271" s="25" t="s">
        <v>77</v>
      </c>
      <c r="B271" s="165" t="s">
        <v>151</v>
      </c>
      <c r="C271" s="16"/>
      <c r="D271" s="47"/>
      <c r="E271" s="50"/>
      <c r="F271" s="50"/>
      <c r="G271" s="50"/>
      <c r="H271" s="50"/>
      <c r="I271" s="50"/>
      <c r="J271" s="50"/>
      <c r="K271" s="361"/>
      <c r="L271" s="361"/>
      <c r="M271" s="362"/>
      <c r="N271" s="35"/>
    </row>
    <row r="272" spans="1:14" s="155" customFormat="1" ht="139.5" x14ac:dyDescent="0.55000000000000004">
      <c r="A272" s="28"/>
      <c r="B272" s="35" t="s">
        <v>261</v>
      </c>
      <c r="C272" s="189" t="s">
        <v>97</v>
      </c>
      <c r="D272" s="15" t="s">
        <v>21</v>
      </c>
      <c r="E272" s="15" t="s">
        <v>28</v>
      </c>
      <c r="F272" s="15" t="s">
        <v>23</v>
      </c>
      <c r="G272" s="15" t="s">
        <v>24</v>
      </c>
      <c r="H272" s="15" t="s">
        <v>23</v>
      </c>
      <c r="I272" s="15" t="s">
        <v>23</v>
      </c>
      <c r="J272" s="14" t="s">
        <v>25</v>
      </c>
      <c r="K272" s="359">
        <v>5000</v>
      </c>
      <c r="L272" s="359">
        <f>K272</f>
        <v>5000</v>
      </c>
      <c r="M272" s="66"/>
      <c r="N272" s="15"/>
    </row>
    <row r="273" spans="1:14" s="158" customFormat="1" ht="46.5" x14ac:dyDescent="0.6">
      <c r="A273" s="624"/>
      <c r="B273" s="654"/>
      <c r="C273" s="494"/>
      <c r="D273" s="99"/>
      <c r="E273" s="662"/>
      <c r="F273" s="622"/>
      <c r="G273" s="622"/>
      <c r="H273" s="622"/>
      <c r="I273" s="622"/>
      <c r="J273" s="37" t="s">
        <v>26</v>
      </c>
      <c r="K273" s="367">
        <f>K272</f>
        <v>5000</v>
      </c>
      <c r="L273" s="368"/>
      <c r="M273" s="68"/>
      <c r="N273" s="48"/>
    </row>
    <row r="274" spans="1:14" s="155" customFormat="1" ht="46.5" x14ac:dyDescent="0.55000000000000004">
      <c r="A274" s="25" t="s">
        <v>152</v>
      </c>
      <c r="B274" s="207" t="s">
        <v>153</v>
      </c>
      <c r="C274" s="16"/>
      <c r="D274" s="47"/>
      <c r="E274" s="50"/>
      <c r="F274" s="50"/>
      <c r="G274" s="50"/>
      <c r="H274" s="50"/>
      <c r="I274" s="50"/>
      <c r="J274" s="50"/>
      <c r="K274" s="361"/>
      <c r="L274" s="361"/>
      <c r="M274" s="362"/>
      <c r="N274" s="35"/>
    </row>
    <row r="275" spans="1:14" s="155" customFormat="1" ht="208.5" customHeight="1" x14ac:dyDescent="0.55000000000000004">
      <c r="A275" s="59"/>
      <c r="B275" s="55" t="s">
        <v>426</v>
      </c>
      <c r="C275" s="189" t="s">
        <v>97</v>
      </c>
      <c r="D275" s="28" t="s">
        <v>21</v>
      </c>
      <c r="E275" s="28" t="s">
        <v>100</v>
      </c>
      <c r="F275" s="28" t="s">
        <v>23</v>
      </c>
      <c r="G275" s="28" t="s">
        <v>24</v>
      </c>
      <c r="H275" s="28" t="s">
        <v>23</v>
      </c>
      <c r="I275" s="28" t="s">
        <v>23</v>
      </c>
      <c r="J275" s="28" t="s">
        <v>25</v>
      </c>
      <c r="K275" s="518">
        <v>125000</v>
      </c>
      <c r="L275" s="518">
        <f>K275</f>
        <v>125000</v>
      </c>
      <c r="M275" s="41"/>
      <c r="N275" s="28"/>
    </row>
    <row r="276" spans="1:14" s="158" customFormat="1" ht="46.5" x14ac:dyDescent="0.6">
      <c r="A276" s="624"/>
      <c r="B276" s="713"/>
      <c r="C276" s="99"/>
      <c r="D276" s="99"/>
      <c r="E276" s="662"/>
      <c r="F276" s="622"/>
      <c r="G276" s="622"/>
      <c r="H276" s="622"/>
      <c r="I276" s="622"/>
      <c r="J276" s="37" t="s">
        <v>26</v>
      </c>
      <c r="K276" s="367">
        <f>K275</f>
        <v>125000</v>
      </c>
      <c r="L276" s="368"/>
      <c r="M276" s="68"/>
      <c r="N276" s="48"/>
    </row>
    <row r="277" spans="1:14" s="155" customFormat="1" ht="46.5" x14ac:dyDescent="0.55000000000000004">
      <c r="A277" s="19" t="s">
        <v>154</v>
      </c>
      <c r="B277" s="203" t="s">
        <v>155</v>
      </c>
      <c r="C277" s="16"/>
      <c r="D277" s="34"/>
      <c r="E277" s="10"/>
      <c r="F277" s="10"/>
      <c r="G277" s="10"/>
      <c r="H277" s="10"/>
      <c r="I277" s="10"/>
      <c r="J277" s="10"/>
      <c r="K277" s="361"/>
      <c r="L277" s="361"/>
      <c r="M277" s="362"/>
      <c r="N277" s="35"/>
    </row>
    <row r="278" spans="1:14" s="155" customFormat="1" ht="243" customHeight="1" x14ac:dyDescent="0.55000000000000004">
      <c r="A278" s="19"/>
      <c r="B278" s="16" t="s">
        <v>427</v>
      </c>
      <c r="C278" s="189" t="s">
        <v>97</v>
      </c>
      <c r="D278" s="28" t="s">
        <v>21</v>
      </c>
      <c r="E278" s="28" t="s">
        <v>100</v>
      </c>
      <c r="F278" s="28" t="s">
        <v>23</v>
      </c>
      <c r="G278" s="28" t="s">
        <v>24</v>
      </c>
      <c r="H278" s="28" t="s">
        <v>23</v>
      </c>
      <c r="I278" s="28" t="s">
        <v>23</v>
      </c>
      <c r="J278" s="28" t="s">
        <v>25</v>
      </c>
      <c r="K278" s="518">
        <v>800000</v>
      </c>
      <c r="L278" s="518">
        <f>K278</f>
        <v>800000</v>
      </c>
      <c r="M278" s="41"/>
      <c r="N278" s="79"/>
    </row>
    <row r="279" spans="1:14" s="158" customFormat="1" ht="46.5" x14ac:dyDescent="0.6">
      <c r="A279" s="623"/>
      <c r="B279" s="623"/>
      <c r="C279" s="99"/>
      <c r="D279" s="99"/>
      <c r="E279" s="662"/>
      <c r="F279" s="622"/>
      <c r="G279" s="622"/>
      <c r="H279" s="622"/>
      <c r="I279" s="622"/>
      <c r="J279" s="37" t="s">
        <v>26</v>
      </c>
      <c r="K279" s="367">
        <f>SUM(K278:K278)</f>
        <v>800000</v>
      </c>
      <c r="L279" s="368"/>
      <c r="M279" s="68"/>
      <c r="N279" s="48"/>
    </row>
    <row r="280" spans="1:14" s="155" customFormat="1" ht="46.5" x14ac:dyDescent="0.55000000000000004">
      <c r="A280" s="25" t="s">
        <v>53</v>
      </c>
      <c r="B280" s="165" t="s">
        <v>156</v>
      </c>
      <c r="C280" s="16"/>
      <c r="D280" s="47"/>
      <c r="E280" s="50"/>
      <c r="F280" s="50"/>
      <c r="G280" s="50"/>
      <c r="H280" s="50"/>
      <c r="I280" s="50"/>
      <c r="J280" s="50"/>
      <c r="K280" s="361"/>
      <c r="L280" s="361"/>
      <c r="M280" s="362"/>
      <c r="N280" s="35"/>
    </row>
    <row r="281" spans="1:14" s="155" customFormat="1" ht="139.5" customHeight="1" x14ac:dyDescent="0.55000000000000004">
      <c r="A281" s="15"/>
      <c r="B281" s="16" t="s">
        <v>428</v>
      </c>
      <c r="C281" s="189" t="s">
        <v>97</v>
      </c>
      <c r="D281" s="15" t="s">
        <v>21</v>
      </c>
      <c r="E281" s="15" t="s">
        <v>100</v>
      </c>
      <c r="F281" s="15" t="s">
        <v>23</v>
      </c>
      <c r="G281" s="15" t="s">
        <v>24</v>
      </c>
      <c r="H281" s="15" t="s">
        <v>23</v>
      </c>
      <c r="I281" s="15" t="s">
        <v>23</v>
      </c>
      <c r="J281" s="15" t="s">
        <v>25</v>
      </c>
      <c r="K281" s="359">
        <v>185000</v>
      </c>
      <c r="L281" s="359">
        <f>K281</f>
        <v>185000</v>
      </c>
      <c r="M281" s="66"/>
      <c r="N281" s="15"/>
    </row>
    <row r="282" spans="1:14" s="158" customFormat="1" ht="46.5" x14ac:dyDescent="0.6">
      <c r="A282" s="624"/>
      <c r="B282" s="654"/>
      <c r="C282" s="99"/>
      <c r="D282" s="99"/>
      <c r="E282" s="662"/>
      <c r="F282" s="622"/>
      <c r="G282" s="622"/>
      <c r="H282" s="622"/>
      <c r="I282" s="622"/>
      <c r="J282" s="37" t="s">
        <v>26</v>
      </c>
      <c r="K282" s="367">
        <f>SUM(K281)</f>
        <v>185000</v>
      </c>
      <c r="L282" s="368"/>
      <c r="M282" s="68"/>
      <c r="N282" s="48"/>
    </row>
    <row r="283" spans="1:14" s="158" customFormat="1" ht="104.25" customHeight="1" x14ac:dyDescent="0.6">
      <c r="A283" s="25" t="s">
        <v>157</v>
      </c>
      <c r="B283" s="174" t="s">
        <v>289</v>
      </c>
      <c r="C283" s="16"/>
      <c r="D283" s="47"/>
      <c r="E283" s="73"/>
      <c r="F283" s="73"/>
      <c r="G283" s="73"/>
      <c r="H283" s="73"/>
      <c r="I283" s="73"/>
      <c r="J283" s="74"/>
      <c r="K283" s="377"/>
      <c r="L283" s="378"/>
      <c r="M283" s="75"/>
      <c r="N283" s="76"/>
    </row>
    <row r="284" spans="1:14" s="158" customFormat="1" ht="186" customHeight="1" x14ac:dyDescent="0.6">
      <c r="A284" s="25"/>
      <c r="B284" s="199" t="s">
        <v>429</v>
      </c>
      <c r="C284" s="189" t="s">
        <v>97</v>
      </c>
      <c r="D284" s="15" t="s">
        <v>21</v>
      </c>
      <c r="E284" s="15" t="s">
        <v>100</v>
      </c>
      <c r="F284" s="15" t="s">
        <v>23</v>
      </c>
      <c r="G284" s="15" t="s">
        <v>24</v>
      </c>
      <c r="H284" s="15" t="s">
        <v>23</v>
      </c>
      <c r="I284" s="15" t="s">
        <v>23</v>
      </c>
      <c r="J284" s="15" t="s">
        <v>25</v>
      </c>
      <c r="K284" s="359">
        <v>10000</v>
      </c>
      <c r="L284" s="359">
        <f>K284</f>
        <v>10000</v>
      </c>
      <c r="M284" s="75"/>
      <c r="N284" s="76"/>
    </row>
    <row r="285" spans="1:14" s="158" customFormat="1" ht="47.25" thickBot="1" x14ac:dyDescent="0.65">
      <c r="A285" s="495"/>
      <c r="B285" s="497"/>
      <c r="C285" s="99"/>
      <c r="D285" s="498"/>
      <c r="E285" s="711"/>
      <c r="F285" s="712"/>
      <c r="G285" s="712"/>
      <c r="H285" s="712"/>
      <c r="I285" s="712"/>
      <c r="J285" s="499" t="s">
        <v>26</v>
      </c>
      <c r="K285" s="500">
        <f>SUM(K284)</f>
        <v>10000</v>
      </c>
      <c r="L285" s="501"/>
      <c r="M285" s="502"/>
      <c r="N285" s="503"/>
    </row>
    <row r="286" spans="1:14" s="155" customFormat="1" ht="93" x14ac:dyDescent="0.55000000000000004">
      <c r="A286" s="21" t="s">
        <v>262</v>
      </c>
      <c r="B286" s="496" t="s">
        <v>430</v>
      </c>
      <c r="C286" s="16"/>
      <c r="D286" s="202"/>
      <c r="E286" s="17"/>
      <c r="F286" s="17"/>
      <c r="G286" s="17"/>
      <c r="H286" s="17"/>
      <c r="I286" s="17"/>
      <c r="J286" s="17"/>
      <c r="K286" s="357"/>
      <c r="L286" s="357"/>
      <c r="M286" s="358"/>
      <c r="N286" s="18"/>
    </row>
    <row r="287" spans="1:14" s="155" customFormat="1" ht="139.5" x14ac:dyDescent="0.55000000000000004">
      <c r="A287" s="19"/>
      <c r="B287" s="35" t="s">
        <v>431</v>
      </c>
      <c r="C287" s="189" t="s">
        <v>97</v>
      </c>
      <c r="D287" s="15" t="s">
        <v>21</v>
      </c>
      <c r="E287" s="15" t="s">
        <v>28</v>
      </c>
      <c r="F287" s="15" t="s">
        <v>23</v>
      </c>
      <c r="G287" s="15" t="s">
        <v>24</v>
      </c>
      <c r="H287" s="15" t="s">
        <v>23</v>
      </c>
      <c r="I287" s="15" t="s">
        <v>23</v>
      </c>
      <c r="J287" s="15" t="s">
        <v>25</v>
      </c>
      <c r="K287" s="409">
        <v>102390.39999999999</v>
      </c>
      <c r="L287" s="409">
        <f>K287</f>
        <v>102390.39999999999</v>
      </c>
      <c r="M287" s="360"/>
      <c r="N287" s="15"/>
    </row>
    <row r="288" spans="1:14" s="158" customFormat="1" ht="46.5" x14ac:dyDescent="0.6">
      <c r="A288" s="624"/>
      <c r="B288" s="654"/>
      <c r="C288" s="99"/>
      <c r="D288" s="99"/>
      <c r="E288" s="662"/>
      <c r="F288" s="622"/>
      <c r="G288" s="622"/>
      <c r="H288" s="622"/>
      <c r="I288" s="622"/>
      <c r="J288" s="37" t="s">
        <v>26</v>
      </c>
      <c r="K288" s="367">
        <f>+K287</f>
        <v>102390.39999999999</v>
      </c>
      <c r="L288" s="368"/>
      <c r="M288" s="68"/>
      <c r="N288" s="48"/>
    </row>
    <row r="289" spans="1:14" s="155" customFormat="1" ht="46.5" x14ac:dyDescent="0.55000000000000004">
      <c r="A289" s="25" t="s">
        <v>158</v>
      </c>
      <c r="B289" s="165" t="s">
        <v>432</v>
      </c>
      <c r="C289" s="16"/>
      <c r="D289" s="34"/>
      <c r="E289" s="10"/>
      <c r="F289" s="10"/>
      <c r="G289" s="10"/>
      <c r="H289" s="10"/>
      <c r="I289" s="10"/>
      <c r="J289" s="10"/>
      <c r="K289" s="361"/>
      <c r="L289" s="361"/>
      <c r="M289" s="362"/>
      <c r="N289" s="35"/>
    </row>
    <row r="290" spans="1:14" s="155" customFormat="1" ht="186" x14ac:dyDescent="0.55000000000000004">
      <c r="A290" s="25"/>
      <c r="B290" s="16" t="s">
        <v>433</v>
      </c>
      <c r="C290" s="189" t="s">
        <v>97</v>
      </c>
      <c r="D290" s="15" t="s">
        <v>21</v>
      </c>
      <c r="E290" s="15" t="s">
        <v>28</v>
      </c>
      <c r="F290" s="15" t="s">
        <v>23</v>
      </c>
      <c r="G290" s="15" t="s">
        <v>24</v>
      </c>
      <c r="H290" s="15" t="s">
        <v>23</v>
      </c>
      <c r="I290" s="15" t="s">
        <v>23</v>
      </c>
      <c r="J290" s="15" t="s">
        <v>25</v>
      </c>
      <c r="K290" s="409">
        <v>140000</v>
      </c>
      <c r="L290" s="359">
        <f>K290</f>
        <v>140000</v>
      </c>
      <c r="M290" s="360"/>
      <c r="N290" s="15"/>
    </row>
    <row r="291" spans="1:14" s="158" customFormat="1" ht="46.5" x14ac:dyDescent="0.6">
      <c r="A291" s="624"/>
      <c r="B291" s="654"/>
      <c r="C291" s="99"/>
      <c r="D291" s="99"/>
      <c r="E291" s="662"/>
      <c r="F291" s="622"/>
      <c r="G291" s="622"/>
      <c r="H291" s="622"/>
      <c r="I291" s="622"/>
      <c r="J291" s="37" t="s">
        <v>26</v>
      </c>
      <c r="K291" s="367">
        <f>SUM(K290)</f>
        <v>140000</v>
      </c>
      <c r="L291" s="368"/>
      <c r="M291" s="68"/>
      <c r="N291" s="48"/>
    </row>
    <row r="292" spans="1:14" s="155" customFormat="1" ht="46.5" x14ac:dyDescent="0.55000000000000004">
      <c r="A292" s="25" t="s">
        <v>44</v>
      </c>
      <c r="B292" s="22" t="s">
        <v>437</v>
      </c>
      <c r="C292" s="16"/>
      <c r="D292" s="34"/>
      <c r="E292" s="10"/>
      <c r="F292" s="10"/>
      <c r="G292" s="10"/>
      <c r="H292" s="10"/>
      <c r="I292" s="10"/>
      <c r="J292" s="10"/>
      <c r="K292" s="361"/>
      <c r="L292" s="361"/>
      <c r="M292" s="362"/>
      <c r="N292" s="35"/>
    </row>
    <row r="293" spans="1:14" s="155" customFormat="1" ht="139.5" x14ac:dyDescent="0.55000000000000004">
      <c r="A293" s="15"/>
      <c r="B293" s="120" t="s">
        <v>434</v>
      </c>
      <c r="C293" s="462" t="s">
        <v>97</v>
      </c>
      <c r="D293" s="15" t="s">
        <v>21</v>
      </c>
      <c r="E293" s="15" t="s">
        <v>28</v>
      </c>
      <c r="F293" s="15" t="s">
        <v>23</v>
      </c>
      <c r="G293" s="15" t="s">
        <v>24</v>
      </c>
      <c r="H293" s="15" t="s">
        <v>23</v>
      </c>
      <c r="I293" s="15" t="s">
        <v>23</v>
      </c>
      <c r="J293" s="15" t="s">
        <v>25</v>
      </c>
      <c r="K293" s="409">
        <v>55000</v>
      </c>
      <c r="L293" s="409">
        <f>K293</f>
        <v>55000</v>
      </c>
      <c r="M293" s="360"/>
      <c r="N293" s="15"/>
    </row>
    <row r="294" spans="1:14" s="158" customFormat="1" ht="46.5" x14ac:dyDescent="0.6">
      <c r="A294" s="624"/>
      <c r="B294" s="654"/>
      <c r="C294" s="99"/>
      <c r="D294" s="99"/>
      <c r="E294" s="662"/>
      <c r="F294" s="622"/>
      <c r="G294" s="622"/>
      <c r="H294" s="622"/>
      <c r="I294" s="622"/>
      <c r="J294" s="37" t="s">
        <v>26</v>
      </c>
      <c r="K294" s="367">
        <f>SUM(K293)</f>
        <v>55000</v>
      </c>
      <c r="L294" s="368"/>
      <c r="M294" s="68"/>
      <c r="N294" s="48"/>
    </row>
    <row r="295" spans="1:14" s="155" customFormat="1" ht="46.5" x14ac:dyDescent="0.55000000000000004">
      <c r="A295" s="25" t="s">
        <v>46</v>
      </c>
      <c r="B295" s="165" t="s">
        <v>438</v>
      </c>
      <c r="C295" s="16"/>
      <c r="D295" s="34"/>
      <c r="E295" s="10"/>
      <c r="F295" s="10"/>
      <c r="G295" s="10"/>
      <c r="H295" s="10"/>
      <c r="I295" s="10"/>
      <c r="J295" s="10"/>
      <c r="K295" s="361"/>
      <c r="L295" s="361"/>
      <c r="M295" s="362"/>
      <c r="N295" s="35"/>
    </row>
    <row r="296" spans="1:14" s="155" customFormat="1" ht="93" x14ac:dyDescent="0.55000000000000004">
      <c r="A296" s="25"/>
      <c r="B296" s="16" t="s">
        <v>435</v>
      </c>
      <c r="C296" s="462" t="s">
        <v>97</v>
      </c>
      <c r="D296" s="15" t="s">
        <v>21</v>
      </c>
      <c r="E296" s="15" t="s">
        <v>28</v>
      </c>
      <c r="F296" s="15" t="s">
        <v>23</v>
      </c>
      <c r="G296" s="15" t="s">
        <v>24</v>
      </c>
      <c r="H296" s="15" t="s">
        <v>23</v>
      </c>
      <c r="I296" s="15" t="s">
        <v>23</v>
      </c>
      <c r="J296" s="15" t="s">
        <v>25</v>
      </c>
      <c r="K296" s="409">
        <v>25000</v>
      </c>
      <c r="L296" s="409">
        <f>K296</f>
        <v>25000</v>
      </c>
      <c r="M296" s="360"/>
      <c r="N296" s="15"/>
    </row>
    <row r="297" spans="1:14" s="158" customFormat="1" ht="46.5" x14ac:dyDescent="0.6">
      <c r="A297" s="624" t="s">
        <v>436</v>
      </c>
      <c r="B297" s="654"/>
      <c r="C297" s="99"/>
      <c r="D297" s="99"/>
      <c r="E297" s="662"/>
      <c r="F297" s="622"/>
      <c r="G297" s="622"/>
      <c r="H297" s="622"/>
      <c r="I297" s="622"/>
      <c r="J297" s="37" t="s">
        <v>26</v>
      </c>
      <c r="K297" s="367">
        <f>SUM(K296)</f>
        <v>25000</v>
      </c>
      <c r="L297" s="368"/>
      <c r="M297" s="68"/>
      <c r="N297" s="48"/>
    </row>
    <row r="298" spans="1:14" s="155" customFormat="1" ht="46.5" x14ac:dyDescent="0.55000000000000004">
      <c r="A298" s="25" t="s">
        <v>91</v>
      </c>
      <c r="B298" s="165" t="s">
        <v>92</v>
      </c>
      <c r="C298" s="16"/>
      <c r="D298" s="34"/>
      <c r="E298" s="10"/>
      <c r="F298" s="10"/>
      <c r="G298" s="10"/>
      <c r="H298" s="10"/>
      <c r="I298" s="10"/>
      <c r="J298" s="10"/>
      <c r="K298" s="361"/>
      <c r="L298" s="361"/>
      <c r="M298" s="362"/>
      <c r="N298" s="35"/>
    </row>
    <row r="299" spans="1:14" s="155" customFormat="1" ht="139.5" x14ac:dyDescent="0.55000000000000004">
      <c r="A299" s="25"/>
      <c r="B299" s="16" t="s">
        <v>439</v>
      </c>
      <c r="C299" s="462" t="s">
        <v>97</v>
      </c>
      <c r="D299" s="15" t="s">
        <v>21</v>
      </c>
      <c r="E299" s="15" t="s">
        <v>28</v>
      </c>
      <c r="F299" s="15" t="s">
        <v>23</v>
      </c>
      <c r="G299" s="15" t="s">
        <v>24</v>
      </c>
      <c r="H299" s="15" t="s">
        <v>23</v>
      </c>
      <c r="I299" s="15" t="s">
        <v>23</v>
      </c>
      <c r="J299" s="15" t="s">
        <v>25</v>
      </c>
      <c r="K299" s="409">
        <v>20000</v>
      </c>
      <c r="L299" s="409">
        <f>K299</f>
        <v>20000</v>
      </c>
      <c r="M299" s="360"/>
      <c r="N299" s="15"/>
    </row>
    <row r="300" spans="1:14" s="158" customFormat="1" ht="46.5" x14ac:dyDescent="0.6">
      <c r="A300" s="624" t="s">
        <v>436</v>
      </c>
      <c r="B300" s="654"/>
      <c r="C300" s="99"/>
      <c r="D300" s="99"/>
      <c r="E300" s="662"/>
      <c r="F300" s="622"/>
      <c r="G300" s="622"/>
      <c r="H300" s="622"/>
      <c r="I300" s="622"/>
      <c r="J300" s="37" t="s">
        <v>26</v>
      </c>
      <c r="K300" s="367">
        <f>SUM(K299)</f>
        <v>20000</v>
      </c>
      <c r="L300" s="368"/>
      <c r="M300" s="68"/>
      <c r="N300" s="48"/>
    </row>
    <row r="301" spans="1:14" s="155" customFormat="1" ht="46.5" x14ac:dyDescent="0.55000000000000004">
      <c r="A301" s="25" t="s">
        <v>93</v>
      </c>
      <c r="B301" s="165" t="s">
        <v>159</v>
      </c>
      <c r="C301" s="16"/>
      <c r="D301" s="34"/>
      <c r="E301" s="10"/>
      <c r="F301" s="10"/>
      <c r="G301" s="10"/>
      <c r="H301" s="10"/>
      <c r="I301" s="10"/>
      <c r="J301" s="10"/>
      <c r="K301" s="361"/>
      <c r="L301" s="361"/>
      <c r="M301" s="362"/>
      <c r="N301" s="35"/>
    </row>
    <row r="302" spans="1:14" s="155" customFormat="1" ht="93" x14ac:dyDescent="0.55000000000000004">
      <c r="A302" s="15"/>
      <c r="B302" s="16" t="s">
        <v>440</v>
      </c>
      <c r="C302" s="462" t="s">
        <v>97</v>
      </c>
      <c r="D302" s="15" t="s">
        <v>21</v>
      </c>
      <c r="E302" s="15" t="s">
        <v>28</v>
      </c>
      <c r="F302" s="15" t="s">
        <v>23</v>
      </c>
      <c r="G302" s="15" t="s">
        <v>24</v>
      </c>
      <c r="H302" s="15" t="s">
        <v>23</v>
      </c>
      <c r="I302" s="15" t="s">
        <v>23</v>
      </c>
      <c r="J302" s="15" t="s">
        <v>25</v>
      </c>
      <c r="K302" s="409">
        <v>25000</v>
      </c>
      <c r="L302" s="409">
        <f>K302</f>
        <v>25000</v>
      </c>
      <c r="M302" s="360"/>
      <c r="N302" s="15"/>
    </row>
    <row r="303" spans="1:14" s="158" customFormat="1" ht="46.5" x14ac:dyDescent="0.6">
      <c r="A303" s="624"/>
      <c r="B303" s="654"/>
      <c r="C303" s="99"/>
      <c r="D303" s="99"/>
      <c r="E303" s="662"/>
      <c r="F303" s="622"/>
      <c r="G303" s="622"/>
      <c r="H303" s="622"/>
      <c r="I303" s="622"/>
      <c r="J303" s="37" t="s">
        <v>26</v>
      </c>
      <c r="K303" s="367">
        <f>SUM(K302)</f>
        <v>25000</v>
      </c>
      <c r="L303" s="368"/>
      <c r="M303" s="68"/>
      <c r="N303" s="48"/>
    </row>
    <row r="304" spans="1:14" s="155" customFormat="1" ht="46.5" x14ac:dyDescent="0.55000000000000004">
      <c r="A304" s="25" t="s">
        <v>160</v>
      </c>
      <c r="B304" s="22" t="s">
        <v>161</v>
      </c>
      <c r="C304" s="16"/>
      <c r="D304" s="34"/>
      <c r="E304" s="10"/>
      <c r="F304" s="10"/>
      <c r="G304" s="10"/>
      <c r="H304" s="10"/>
      <c r="I304" s="10"/>
      <c r="J304" s="10"/>
      <c r="K304" s="361"/>
      <c r="L304" s="361"/>
      <c r="M304" s="362"/>
      <c r="N304" s="35"/>
    </row>
    <row r="305" spans="1:15" s="155" customFormat="1" ht="139.5" x14ac:dyDescent="0.55000000000000004">
      <c r="A305" s="28"/>
      <c r="B305" s="55" t="s">
        <v>162</v>
      </c>
      <c r="C305" s="462" t="s">
        <v>97</v>
      </c>
      <c r="D305" s="28" t="s">
        <v>21</v>
      </c>
      <c r="E305" s="347" t="s">
        <v>441</v>
      </c>
      <c r="F305" s="28" t="s">
        <v>23</v>
      </c>
      <c r="G305" s="28" t="s">
        <v>24</v>
      </c>
      <c r="H305" s="28" t="s">
        <v>23</v>
      </c>
      <c r="I305" s="28" t="s">
        <v>23</v>
      </c>
      <c r="J305" s="15" t="s">
        <v>25</v>
      </c>
      <c r="K305" s="359">
        <v>50000</v>
      </c>
      <c r="L305" s="359">
        <f>K305</f>
        <v>50000</v>
      </c>
      <c r="M305" s="66"/>
      <c r="N305" s="15"/>
      <c r="O305" s="482"/>
    </row>
    <row r="306" spans="1:15" s="158" customFormat="1" ht="46.5" x14ac:dyDescent="0.6">
      <c r="A306" s="624"/>
      <c r="B306" s="654"/>
      <c r="C306" s="348"/>
      <c r="D306" s="348"/>
      <c r="E306" s="710"/>
      <c r="F306" s="710"/>
      <c r="G306" s="710"/>
      <c r="H306" s="710"/>
      <c r="I306" s="710"/>
      <c r="J306" s="168" t="s">
        <v>26</v>
      </c>
      <c r="K306" s="367">
        <f>+K305</f>
        <v>50000</v>
      </c>
      <c r="L306" s="368"/>
      <c r="M306" s="68"/>
      <c r="N306" s="48"/>
    </row>
    <row r="307" spans="1:15" s="155" customFormat="1" ht="46.5" x14ac:dyDescent="0.55000000000000004">
      <c r="A307" s="25" t="s">
        <v>94</v>
      </c>
      <c r="B307" s="22" t="s">
        <v>442</v>
      </c>
      <c r="C307" s="16"/>
      <c r="D307" s="34"/>
      <c r="E307" s="10"/>
      <c r="F307" s="10"/>
      <c r="G307" s="10"/>
      <c r="H307" s="10"/>
      <c r="I307" s="10"/>
      <c r="J307" s="10"/>
      <c r="K307" s="361"/>
      <c r="L307" s="361"/>
      <c r="M307" s="362"/>
      <c r="N307" s="35"/>
    </row>
    <row r="308" spans="1:15" s="155" customFormat="1" ht="93" x14ac:dyDescent="0.55000000000000004">
      <c r="A308" s="28"/>
      <c r="B308" s="55" t="s">
        <v>368</v>
      </c>
      <c r="C308" s="462" t="s">
        <v>97</v>
      </c>
      <c r="D308" s="28" t="s">
        <v>21</v>
      </c>
      <c r="E308" s="347" t="s">
        <v>28</v>
      </c>
      <c r="F308" s="28" t="s">
        <v>23</v>
      </c>
      <c r="G308" s="28" t="s">
        <v>24</v>
      </c>
      <c r="H308" s="28" t="s">
        <v>23</v>
      </c>
      <c r="I308" s="28" t="s">
        <v>23</v>
      </c>
      <c r="J308" s="15" t="s">
        <v>25</v>
      </c>
      <c r="K308" s="359">
        <v>70000</v>
      </c>
      <c r="L308" s="359">
        <f>K308</f>
        <v>70000</v>
      </c>
      <c r="M308" s="66"/>
      <c r="N308" s="15"/>
      <c r="O308" s="482"/>
    </row>
    <row r="309" spans="1:15" s="158" customFormat="1" ht="46.5" x14ac:dyDescent="0.6">
      <c r="A309" s="624"/>
      <c r="B309" s="654"/>
      <c r="C309" s="348"/>
      <c r="D309" s="348"/>
      <c r="E309" s="710"/>
      <c r="F309" s="710"/>
      <c r="G309" s="710"/>
      <c r="H309" s="710"/>
      <c r="I309" s="710"/>
      <c r="J309" s="168" t="s">
        <v>26</v>
      </c>
      <c r="K309" s="367">
        <f>+K308</f>
        <v>70000</v>
      </c>
      <c r="L309" s="368"/>
      <c r="M309" s="68"/>
      <c r="N309" s="48"/>
    </row>
    <row r="310" spans="1:15" s="155" customFormat="1" ht="46.5" x14ac:dyDescent="0.55000000000000004">
      <c r="A310" s="708"/>
      <c r="B310" s="709"/>
      <c r="C310" s="709"/>
      <c r="D310" s="709"/>
      <c r="E310" s="709"/>
      <c r="F310" s="709"/>
      <c r="G310" s="709"/>
      <c r="H310" s="709"/>
      <c r="I310" s="709"/>
      <c r="J310" s="172" t="s">
        <v>29</v>
      </c>
      <c r="K310" s="412">
        <f>K201+K204+K209+K212+K216+K221+K225+K228+K231+K234+K237+K240+K243+K246+K249+K252+K255+K258+K264+K261+K267+K270+K273+K276+K279+K282+K285+K288+K291+K294+K297+K300+K303+K306+K309</f>
        <v>6190366.3600000003</v>
      </c>
      <c r="L310" s="412">
        <f>SUM(L197:L308)</f>
        <v>6190366.3600000003</v>
      </c>
      <c r="M310" s="413"/>
      <c r="N310" s="172"/>
    </row>
    <row r="311" spans="1:15" s="11" customFormat="1" ht="96" customHeight="1" x14ac:dyDescent="0.25">
      <c r="A311" s="636" t="s">
        <v>0</v>
      </c>
      <c r="B311" s="637" t="s">
        <v>1</v>
      </c>
      <c r="C311" s="620" t="s">
        <v>2</v>
      </c>
      <c r="D311" s="641" t="s">
        <v>3</v>
      </c>
      <c r="E311" s="643" t="s">
        <v>4</v>
      </c>
      <c r="F311" s="620" t="s">
        <v>5</v>
      </c>
      <c r="G311" s="620"/>
      <c r="H311" s="620"/>
      <c r="I311" s="620"/>
      <c r="J311" s="620" t="s">
        <v>6</v>
      </c>
      <c r="K311" s="621" t="s">
        <v>7</v>
      </c>
      <c r="L311" s="621"/>
      <c r="M311" s="621"/>
      <c r="N311" s="626" t="s">
        <v>8</v>
      </c>
    </row>
    <row r="312" spans="1:15" s="11" customFormat="1" ht="68.25" customHeight="1" x14ac:dyDescent="0.25">
      <c r="A312" s="636"/>
      <c r="B312" s="637"/>
      <c r="C312" s="620"/>
      <c r="D312" s="642"/>
      <c r="E312" s="643"/>
      <c r="F312" s="7" t="s">
        <v>9</v>
      </c>
      <c r="G312" s="7" t="s">
        <v>10</v>
      </c>
      <c r="H312" s="7" t="s">
        <v>11</v>
      </c>
      <c r="I312" s="7" t="s">
        <v>12</v>
      </c>
      <c r="J312" s="620"/>
      <c r="K312" s="459" t="s">
        <v>13</v>
      </c>
      <c r="L312" s="460" t="s">
        <v>14</v>
      </c>
      <c r="M312" s="461" t="s">
        <v>15</v>
      </c>
      <c r="N312" s="626"/>
    </row>
    <row r="313" spans="1:15" s="155" customFormat="1" ht="46.5" x14ac:dyDescent="0.55000000000000004">
      <c r="A313" s="701" t="s">
        <v>163</v>
      </c>
      <c r="B313" s="702"/>
      <c r="C313" s="702"/>
      <c r="D313" s="702"/>
      <c r="E313" s="702"/>
      <c r="F313" s="702"/>
      <c r="G313" s="702"/>
      <c r="H313" s="702"/>
      <c r="I313" s="702"/>
      <c r="J313" s="702"/>
      <c r="K313" s="702"/>
      <c r="L313" s="702"/>
      <c r="M313" s="702"/>
      <c r="N313" s="703"/>
    </row>
    <row r="314" spans="1:15" s="155" customFormat="1" ht="46.5" x14ac:dyDescent="0.55000000000000004">
      <c r="A314" s="180" t="s">
        <v>17</v>
      </c>
      <c r="B314" s="704" t="s">
        <v>18</v>
      </c>
      <c r="C314" s="705"/>
      <c r="D314" s="705"/>
      <c r="E314" s="705"/>
      <c r="F314" s="705"/>
      <c r="G314" s="705"/>
      <c r="H314" s="705"/>
      <c r="I314" s="705"/>
      <c r="J314" s="705"/>
      <c r="K314" s="705"/>
      <c r="L314" s="705"/>
      <c r="M314" s="705"/>
      <c r="N314" s="706"/>
    </row>
    <row r="315" spans="1:15" s="155" customFormat="1" ht="93" customHeight="1" x14ac:dyDescent="0.55000000000000004">
      <c r="A315" s="181" t="s">
        <v>164</v>
      </c>
      <c r="B315" s="210" t="s">
        <v>165</v>
      </c>
      <c r="C315" s="606" t="s">
        <v>166</v>
      </c>
      <c r="D315" s="629"/>
      <c r="E315" s="630"/>
      <c r="F315" s="630"/>
      <c r="G315" s="630"/>
      <c r="H315" s="630"/>
      <c r="I315" s="630"/>
      <c r="J315" s="630"/>
      <c r="K315" s="630"/>
      <c r="L315" s="630"/>
      <c r="M315" s="630"/>
      <c r="N315" s="631"/>
    </row>
    <row r="316" spans="1:15" s="155" customFormat="1" ht="139.5" customHeight="1" x14ac:dyDescent="0.55000000000000004">
      <c r="A316" s="695"/>
      <c r="B316" s="211" t="s">
        <v>444</v>
      </c>
      <c r="C316" s="661"/>
      <c r="D316" s="15" t="s">
        <v>21</v>
      </c>
      <c r="E316" s="15" t="s">
        <v>100</v>
      </c>
      <c r="F316" s="15" t="s">
        <v>23</v>
      </c>
      <c r="G316" s="15" t="s">
        <v>24</v>
      </c>
      <c r="H316" s="15" t="s">
        <v>23</v>
      </c>
      <c r="I316" s="15" t="s">
        <v>23</v>
      </c>
      <c r="J316" s="15" t="s">
        <v>25</v>
      </c>
      <c r="K316" s="415">
        <v>2600000</v>
      </c>
      <c r="L316" s="414"/>
      <c r="M316" s="415">
        <f>(K316)</f>
        <v>2600000</v>
      </c>
      <c r="N316" s="212"/>
    </row>
    <row r="317" spans="1:15" s="155" customFormat="1" ht="139.5" customHeight="1" x14ac:dyDescent="0.55000000000000004">
      <c r="A317" s="697"/>
      <c r="B317" s="566" t="s">
        <v>445</v>
      </c>
      <c r="C317" s="661"/>
      <c r="D317" s="15" t="s">
        <v>21</v>
      </c>
      <c r="E317" s="15" t="s">
        <v>100</v>
      </c>
      <c r="F317" s="15" t="s">
        <v>23</v>
      </c>
      <c r="G317" s="15" t="s">
        <v>24</v>
      </c>
      <c r="H317" s="15" t="s">
        <v>23</v>
      </c>
      <c r="I317" s="15" t="s">
        <v>23</v>
      </c>
      <c r="J317" s="15" t="s">
        <v>25</v>
      </c>
      <c r="K317" s="415">
        <v>1200000</v>
      </c>
      <c r="L317" s="414"/>
      <c r="M317" s="415">
        <f>K317</f>
        <v>1200000</v>
      </c>
      <c r="N317" s="212"/>
    </row>
    <row r="318" spans="1:15" s="158" customFormat="1" ht="46.5" x14ac:dyDescent="0.6">
      <c r="A318" s="632"/>
      <c r="B318" s="633"/>
      <c r="C318" s="173"/>
      <c r="D318" s="173"/>
      <c r="E318" s="707"/>
      <c r="F318" s="634"/>
      <c r="G318" s="634"/>
      <c r="H318" s="634"/>
      <c r="I318" s="635"/>
      <c r="J318" s="37" t="s">
        <v>26</v>
      </c>
      <c r="K318" s="418">
        <f>SUM(K316:K317)</f>
        <v>3800000</v>
      </c>
      <c r="L318" s="416"/>
      <c r="M318" s="416"/>
      <c r="N318" s="216"/>
    </row>
    <row r="319" spans="1:15" s="155" customFormat="1" ht="46.5" x14ac:dyDescent="0.55000000000000004">
      <c r="A319" s="181" t="s">
        <v>167</v>
      </c>
      <c r="B319" s="210" t="s">
        <v>168</v>
      </c>
      <c r="C319" s="16"/>
      <c r="D319" s="629"/>
      <c r="E319" s="630"/>
      <c r="F319" s="630"/>
      <c r="G319" s="630"/>
      <c r="H319" s="630"/>
      <c r="I319" s="630"/>
      <c r="J319" s="630"/>
      <c r="K319" s="630"/>
      <c r="L319" s="630"/>
      <c r="M319" s="630"/>
      <c r="N319" s="631"/>
    </row>
    <row r="320" spans="1:15" s="155" customFormat="1" ht="409.6" customHeight="1" x14ac:dyDescent="0.55000000000000004">
      <c r="A320" s="695"/>
      <c r="B320" s="786" t="s">
        <v>446</v>
      </c>
      <c r="C320" s="606" t="s">
        <v>166</v>
      </c>
      <c r="D320" s="606" t="s">
        <v>21</v>
      </c>
      <c r="E320" s="606" t="s">
        <v>41</v>
      </c>
      <c r="F320" s="606" t="s">
        <v>23</v>
      </c>
      <c r="G320" s="606" t="s">
        <v>24</v>
      </c>
      <c r="H320" s="606" t="s">
        <v>23</v>
      </c>
      <c r="I320" s="606" t="s">
        <v>23</v>
      </c>
      <c r="J320" s="606" t="s">
        <v>25</v>
      </c>
      <c r="K320" s="842">
        <v>1701000</v>
      </c>
      <c r="L320" s="844"/>
      <c r="M320" s="842">
        <f>(K320)</f>
        <v>1701000</v>
      </c>
      <c r="N320" s="732"/>
    </row>
    <row r="321" spans="1:14" s="155" customFormat="1" ht="34.5" customHeight="1" x14ac:dyDescent="0.55000000000000004">
      <c r="A321" s="696"/>
      <c r="B321" s="787"/>
      <c r="C321" s="661"/>
      <c r="D321" s="607"/>
      <c r="E321" s="607"/>
      <c r="F321" s="607"/>
      <c r="G321" s="607"/>
      <c r="H321" s="607"/>
      <c r="I321" s="607"/>
      <c r="J321" s="607"/>
      <c r="K321" s="843"/>
      <c r="L321" s="845"/>
      <c r="M321" s="843"/>
      <c r="N321" s="734"/>
    </row>
    <row r="322" spans="1:14" s="155" customFormat="1" ht="349.5" customHeight="1" x14ac:dyDescent="0.55000000000000004">
      <c r="A322" s="697"/>
      <c r="B322" s="217" t="s">
        <v>447</v>
      </c>
      <c r="C322" s="607"/>
      <c r="D322" s="15" t="s">
        <v>21</v>
      </c>
      <c r="E322" s="14" t="s">
        <v>100</v>
      </c>
      <c r="F322" s="15" t="s">
        <v>23</v>
      </c>
      <c r="G322" s="15" t="s">
        <v>24</v>
      </c>
      <c r="H322" s="15" t="s">
        <v>23</v>
      </c>
      <c r="I322" s="15" t="s">
        <v>23</v>
      </c>
      <c r="J322" s="15" t="s">
        <v>25</v>
      </c>
      <c r="K322" s="415">
        <f>31000+42000+126000+145000+55000</f>
        <v>399000</v>
      </c>
      <c r="L322" s="414"/>
      <c r="M322" s="415">
        <f>(K322)</f>
        <v>399000</v>
      </c>
      <c r="N322" s="212"/>
    </row>
    <row r="323" spans="1:14" s="158" customFormat="1" ht="47.25" thickBot="1" x14ac:dyDescent="0.65">
      <c r="A323" s="758"/>
      <c r="B323" s="821"/>
      <c r="C323" s="821"/>
      <c r="D323" s="505"/>
      <c r="E323" s="698"/>
      <c r="F323" s="698"/>
      <c r="G323" s="698"/>
      <c r="H323" s="698"/>
      <c r="I323" s="699"/>
      <c r="J323" s="499" t="s">
        <v>26</v>
      </c>
      <c r="K323" s="506">
        <f>SUM(K320:K322)</f>
        <v>2100000</v>
      </c>
      <c r="L323" s="507"/>
      <c r="M323" s="507"/>
      <c r="N323" s="508"/>
    </row>
    <row r="324" spans="1:14" s="155" customFormat="1" ht="46.5" customHeight="1" x14ac:dyDescent="0.55000000000000004">
      <c r="A324" s="474" t="s">
        <v>98</v>
      </c>
      <c r="B324" s="504" t="s">
        <v>99</v>
      </c>
      <c r="C324" s="16"/>
      <c r="D324" s="657"/>
      <c r="E324" s="700"/>
      <c r="F324" s="700"/>
      <c r="G324" s="700"/>
      <c r="H324" s="700"/>
      <c r="I324" s="700"/>
      <c r="J324" s="700"/>
      <c r="K324" s="700"/>
      <c r="L324" s="700"/>
      <c r="M324" s="700"/>
      <c r="N324" s="601"/>
    </row>
    <row r="325" spans="1:14" s="155" customFormat="1" ht="139.5" x14ac:dyDescent="0.55000000000000004">
      <c r="A325" s="39"/>
      <c r="B325" s="219" t="s">
        <v>284</v>
      </c>
      <c r="C325" s="15" t="s">
        <v>166</v>
      </c>
      <c r="D325" s="15" t="s">
        <v>21</v>
      </c>
      <c r="E325" s="183" t="s">
        <v>62</v>
      </c>
      <c r="F325" s="220" t="s">
        <v>448</v>
      </c>
      <c r="G325" s="184" t="s">
        <v>449</v>
      </c>
      <c r="H325" s="221" t="s">
        <v>450</v>
      </c>
      <c r="I325" s="221" t="s">
        <v>451</v>
      </c>
      <c r="J325" s="185" t="s">
        <v>25</v>
      </c>
      <c r="K325" s="417">
        <v>3592500</v>
      </c>
      <c r="L325" s="417"/>
      <c r="M325" s="417">
        <f>(K325)</f>
        <v>3592500</v>
      </c>
      <c r="N325" s="185"/>
    </row>
    <row r="326" spans="1:14" s="158" customFormat="1" ht="46.5" x14ac:dyDescent="0.6">
      <c r="A326" s="822"/>
      <c r="B326" s="823"/>
      <c r="C326" s="823"/>
      <c r="D326" s="218"/>
      <c r="E326" s="634"/>
      <c r="F326" s="634"/>
      <c r="G326" s="634"/>
      <c r="H326" s="634"/>
      <c r="I326" s="635"/>
      <c r="J326" s="37" t="s">
        <v>26</v>
      </c>
      <c r="K326" s="418">
        <f>SUM(K325)</f>
        <v>3592500</v>
      </c>
      <c r="L326" s="416"/>
      <c r="M326" s="416"/>
      <c r="N326" s="216"/>
    </row>
    <row r="327" spans="1:14" s="155" customFormat="1" ht="46.5" x14ac:dyDescent="0.55000000000000004">
      <c r="A327" s="181" t="s">
        <v>169</v>
      </c>
      <c r="B327" s="222" t="s">
        <v>170</v>
      </c>
      <c r="C327" s="16"/>
      <c r="D327" s="629"/>
      <c r="E327" s="630"/>
      <c r="F327" s="630"/>
      <c r="G327" s="630"/>
      <c r="H327" s="630"/>
      <c r="I327" s="630"/>
      <c r="J327" s="630"/>
      <c r="K327" s="630"/>
      <c r="L327" s="630"/>
      <c r="M327" s="630"/>
      <c r="N327" s="631"/>
    </row>
    <row r="328" spans="1:14" s="155" customFormat="1" ht="348" customHeight="1" x14ac:dyDescent="0.55000000000000004">
      <c r="A328" s="182"/>
      <c r="B328" s="211" t="s">
        <v>452</v>
      </c>
      <c r="C328" s="15" t="s">
        <v>166</v>
      </c>
      <c r="D328" s="15" t="s">
        <v>21</v>
      </c>
      <c r="E328" s="223" t="s">
        <v>28</v>
      </c>
      <c r="F328" s="15" t="s">
        <v>23</v>
      </c>
      <c r="G328" s="15" t="s">
        <v>24</v>
      </c>
      <c r="H328" s="15" t="s">
        <v>23</v>
      </c>
      <c r="I328" s="15" t="s">
        <v>23</v>
      </c>
      <c r="J328" s="15" t="s">
        <v>25</v>
      </c>
      <c r="K328" s="414">
        <f>200000</f>
        <v>200000</v>
      </c>
      <c r="L328" s="414"/>
      <c r="M328" s="414">
        <f>(K328)</f>
        <v>200000</v>
      </c>
      <c r="N328" s="212"/>
    </row>
    <row r="329" spans="1:14" s="158" customFormat="1" ht="46.5" x14ac:dyDescent="0.6">
      <c r="A329" s="632"/>
      <c r="B329" s="633"/>
      <c r="C329" s="99"/>
      <c r="D329" s="99"/>
      <c r="E329" s="634"/>
      <c r="F329" s="634"/>
      <c r="G329" s="634"/>
      <c r="H329" s="634"/>
      <c r="I329" s="635"/>
      <c r="J329" s="37" t="s">
        <v>26</v>
      </c>
      <c r="K329" s="418">
        <f>K328</f>
        <v>200000</v>
      </c>
      <c r="L329" s="416"/>
      <c r="M329" s="416"/>
      <c r="N329" s="216"/>
    </row>
    <row r="330" spans="1:14" s="155" customFormat="1" ht="46.5" x14ac:dyDescent="0.55000000000000004">
      <c r="A330" s="181" t="s">
        <v>290</v>
      </c>
      <c r="B330" s="222" t="s">
        <v>171</v>
      </c>
      <c r="C330" s="16"/>
      <c r="D330" s="629"/>
      <c r="E330" s="630"/>
      <c r="F330" s="630"/>
      <c r="G330" s="630"/>
      <c r="H330" s="630"/>
      <c r="I330" s="630"/>
      <c r="J330" s="630"/>
      <c r="K330" s="630"/>
      <c r="L330" s="630"/>
      <c r="M330" s="630"/>
      <c r="N330" s="631"/>
    </row>
    <row r="331" spans="1:14" s="155" customFormat="1" ht="159.75" customHeight="1" x14ac:dyDescent="0.55000000000000004">
      <c r="A331" s="181"/>
      <c r="B331" s="29" t="s">
        <v>291</v>
      </c>
      <c r="C331" s="15" t="s">
        <v>166</v>
      </c>
      <c r="D331" s="15" t="s">
        <v>21</v>
      </c>
      <c r="E331" s="179" t="s">
        <v>28</v>
      </c>
      <c r="F331" s="15" t="s">
        <v>23</v>
      </c>
      <c r="G331" s="15" t="s">
        <v>24</v>
      </c>
      <c r="H331" s="15" t="s">
        <v>23</v>
      </c>
      <c r="I331" s="15" t="s">
        <v>23</v>
      </c>
      <c r="J331" s="15" t="s">
        <v>25</v>
      </c>
      <c r="K331" s="414">
        <v>500000</v>
      </c>
      <c r="L331" s="414"/>
      <c r="M331" s="414">
        <f>K331</f>
        <v>500000</v>
      </c>
      <c r="N331" s="15"/>
    </row>
    <row r="332" spans="1:14" s="158" customFormat="1" ht="46.5" x14ac:dyDescent="0.6">
      <c r="A332" s="632"/>
      <c r="B332" s="633"/>
      <c r="C332" s="99"/>
      <c r="D332" s="99"/>
      <c r="E332" s="634"/>
      <c r="F332" s="634"/>
      <c r="G332" s="634"/>
      <c r="H332" s="634"/>
      <c r="I332" s="635"/>
      <c r="J332" s="37" t="s">
        <v>26</v>
      </c>
      <c r="K332" s="418">
        <f>K330+K331</f>
        <v>500000</v>
      </c>
      <c r="L332" s="416"/>
      <c r="M332" s="416"/>
      <c r="N332" s="216"/>
    </row>
    <row r="333" spans="1:14" s="155" customFormat="1" ht="46.5" customHeight="1" x14ac:dyDescent="0.55000000000000004">
      <c r="A333" s="25" t="s">
        <v>172</v>
      </c>
      <c r="B333" s="224" t="s">
        <v>173</v>
      </c>
      <c r="C333" s="16"/>
      <c r="D333" s="602"/>
      <c r="E333" s="602"/>
      <c r="F333" s="602"/>
      <c r="G333" s="602"/>
      <c r="H333" s="602"/>
      <c r="I333" s="602"/>
      <c r="J333" s="602"/>
      <c r="K333" s="602"/>
      <c r="L333" s="602"/>
      <c r="M333" s="602"/>
      <c r="N333" s="602"/>
    </row>
    <row r="334" spans="1:14" s="155" customFormat="1" ht="139.5" customHeight="1" x14ac:dyDescent="0.55000000000000004">
      <c r="A334" s="225"/>
      <c r="B334" s="226" t="s">
        <v>324</v>
      </c>
      <c r="C334" s="15" t="s">
        <v>166</v>
      </c>
      <c r="D334" s="15" t="s">
        <v>21</v>
      </c>
      <c r="E334" s="166" t="s">
        <v>100</v>
      </c>
      <c r="F334" s="15" t="s">
        <v>23</v>
      </c>
      <c r="G334" s="15" t="s">
        <v>24</v>
      </c>
      <c r="H334" s="15" t="s">
        <v>23</v>
      </c>
      <c r="I334" s="15" t="s">
        <v>23</v>
      </c>
      <c r="J334" s="15" t="s">
        <v>25</v>
      </c>
      <c r="K334" s="414">
        <v>500000</v>
      </c>
      <c r="L334" s="414"/>
      <c r="M334" s="414">
        <f>K334</f>
        <v>500000</v>
      </c>
      <c r="N334" s="212"/>
    </row>
    <row r="335" spans="1:14" s="158" customFormat="1" ht="46.5" x14ac:dyDescent="0.6">
      <c r="A335" s="213"/>
      <c r="B335" s="227"/>
      <c r="C335" s="99"/>
      <c r="D335" s="99"/>
      <c r="E335" s="228"/>
      <c r="F335" s="229"/>
      <c r="G335" s="229"/>
      <c r="H335" s="229"/>
      <c r="I335" s="230"/>
      <c r="J335" s="37" t="s">
        <v>26</v>
      </c>
      <c r="K335" s="418">
        <f>K334</f>
        <v>500000</v>
      </c>
      <c r="L335" s="416"/>
      <c r="M335" s="416"/>
      <c r="N335" s="216"/>
    </row>
    <row r="336" spans="1:14" s="155" customFormat="1" ht="46.5" x14ac:dyDescent="0.55000000000000004">
      <c r="A336" s="25" t="s">
        <v>282</v>
      </c>
      <c r="B336" s="231" t="s">
        <v>27</v>
      </c>
      <c r="C336" s="16"/>
      <c r="D336" s="629"/>
      <c r="E336" s="630"/>
      <c r="F336" s="630"/>
      <c r="G336" s="630"/>
      <c r="H336" s="630"/>
      <c r="I336" s="630"/>
      <c r="J336" s="630"/>
      <c r="K336" s="630"/>
      <c r="L336" s="630"/>
      <c r="M336" s="630"/>
      <c r="N336" s="631"/>
    </row>
    <row r="337" spans="1:15" s="155" customFormat="1" ht="93" x14ac:dyDescent="0.55000000000000004">
      <c r="A337" s="212"/>
      <c r="B337" s="232" t="s">
        <v>292</v>
      </c>
      <c r="C337" s="15" t="s">
        <v>166</v>
      </c>
      <c r="D337" s="15" t="s">
        <v>21</v>
      </c>
      <c r="E337" s="233" t="s">
        <v>22</v>
      </c>
      <c r="F337" s="15" t="s">
        <v>23</v>
      </c>
      <c r="G337" s="15" t="s">
        <v>24</v>
      </c>
      <c r="H337" s="15" t="s">
        <v>23</v>
      </c>
      <c r="I337" s="15" t="s">
        <v>23</v>
      </c>
      <c r="J337" s="15" t="s">
        <v>25</v>
      </c>
      <c r="K337" s="414">
        <v>100000</v>
      </c>
      <c r="L337" s="414"/>
      <c r="M337" s="414">
        <f>K337</f>
        <v>100000</v>
      </c>
      <c r="N337" s="212"/>
    </row>
    <row r="338" spans="1:15" s="158" customFormat="1" ht="46.5" x14ac:dyDescent="0.6">
      <c r="A338" s="632"/>
      <c r="B338" s="633"/>
      <c r="C338" s="99"/>
      <c r="D338" s="99"/>
      <c r="E338" s="685"/>
      <c r="F338" s="685"/>
      <c r="G338" s="685"/>
      <c r="H338" s="685"/>
      <c r="I338" s="685"/>
      <c r="J338" s="37" t="s">
        <v>26</v>
      </c>
      <c r="K338" s="418">
        <f>K337</f>
        <v>100000</v>
      </c>
      <c r="L338" s="416"/>
      <c r="M338" s="416"/>
      <c r="N338" s="216"/>
    </row>
    <row r="339" spans="1:15" s="155" customFormat="1" ht="46.5" x14ac:dyDescent="0.55000000000000004">
      <c r="A339" s="25" t="s">
        <v>203</v>
      </c>
      <c r="B339" s="234" t="s">
        <v>175</v>
      </c>
      <c r="C339" s="16"/>
      <c r="D339" s="629"/>
      <c r="E339" s="630"/>
      <c r="F339" s="630"/>
      <c r="G339" s="630"/>
      <c r="H339" s="630"/>
      <c r="I339" s="630"/>
      <c r="J339" s="630"/>
      <c r="K339" s="630"/>
      <c r="L339" s="630"/>
      <c r="M339" s="630"/>
      <c r="N339" s="631"/>
    </row>
    <row r="340" spans="1:15" s="155" customFormat="1" ht="93" x14ac:dyDescent="0.55000000000000004">
      <c r="A340" s="15"/>
      <c r="B340" s="235" t="s">
        <v>453</v>
      </c>
      <c r="C340" s="15" t="s">
        <v>166</v>
      </c>
      <c r="D340" s="15" t="s">
        <v>21</v>
      </c>
      <c r="E340" s="223" t="s">
        <v>28</v>
      </c>
      <c r="F340" s="15" t="s">
        <v>23</v>
      </c>
      <c r="G340" s="15" t="s">
        <v>24</v>
      </c>
      <c r="H340" s="15" t="s">
        <v>23</v>
      </c>
      <c r="I340" s="15" t="s">
        <v>23</v>
      </c>
      <c r="J340" s="15" t="s">
        <v>25</v>
      </c>
      <c r="K340" s="414">
        <v>210000</v>
      </c>
      <c r="L340" s="414"/>
      <c r="M340" s="414">
        <f>K340</f>
        <v>210000</v>
      </c>
      <c r="N340" s="212"/>
    </row>
    <row r="341" spans="1:15" s="158" customFormat="1" ht="46.5" x14ac:dyDescent="0.6">
      <c r="A341" s="632"/>
      <c r="B341" s="669"/>
      <c r="C341" s="99"/>
      <c r="D341" s="99"/>
      <c r="E341" s="634"/>
      <c r="F341" s="634"/>
      <c r="G341" s="634"/>
      <c r="H341" s="634"/>
      <c r="I341" s="635"/>
      <c r="J341" s="37" t="s">
        <v>26</v>
      </c>
      <c r="K341" s="418">
        <f>K340</f>
        <v>210000</v>
      </c>
      <c r="L341" s="416"/>
      <c r="M341" s="416"/>
      <c r="N341" s="216"/>
    </row>
    <row r="342" spans="1:15" s="155" customFormat="1" ht="46.5" x14ac:dyDescent="0.55000000000000004">
      <c r="A342" s="181" t="s">
        <v>60</v>
      </c>
      <c r="B342" s="236" t="s">
        <v>61</v>
      </c>
      <c r="C342" s="16"/>
      <c r="D342" s="629"/>
      <c r="E342" s="630"/>
      <c r="F342" s="630"/>
      <c r="G342" s="630"/>
      <c r="H342" s="630"/>
      <c r="I342" s="630"/>
      <c r="J342" s="630"/>
      <c r="K342" s="630"/>
      <c r="L342" s="630"/>
      <c r="M342" s="630"/>
      <c r="N342" s="631"/>
    </row>
    <row r="343" spans="1:15" s="155" customFormat="1" ht="186" customHeight="1" x14ac:dyDescent="0.55000000000000004">
      <c r="A343" s="15"/>
      <c r="B343" s="235" t="s">
        <v>176</v>
      </c>
      <c r="C343" s="15" t="s">
        <v>166</v>
      </c>
      <c r="D343" s="15" t="s">
        <v>21</v>
      </c>
      <c r="E343" s="14" t="s">
        <v>49</v>
      </c>
      <c r="F343" s="15" t="s">
        <v>23</v>
      </c>
      <c r="G343" s="15" t="s">
        <v>24</v>
      </c>
      <c r="H343" s="15" t="s">
        <v>23</v>
      </c>
      <c r="I343" s="15" t="s">
        <v>23</v>
      </c>
      <c r="J343" s="15" t="s">
        <v>25</v>
      </c>
      <c r="K343" s="415">
        <v>200000</v>
      </c>
      <c r="L343" s="414"/>
      <c r="M343" s="415">
        <f>(K343)</f>
        <v>200000</v>
      </c>
      <c r="N343" s="15"/>
      <c r="O343" s="237"/>
    </row>
    <row r="344" spans="1:15" s="239" customFormat="1" ht="46.5" x14ac:dyDescent="0.6">
      <c r="A344" s="680"/>
      <c r="B344" s="686"/>
      <c r="C344" s="99"/>
      <c r="D344" s="99"/>
      <c r="E344" s="683"/>
      <c r="F344" s="683"/>
      <c r="G344" s="683"/>
      <c r="H344" s="683"/>
      <c r="I344" s="684"/>
      <c r="J344" s="169" t="s">
        <v>26</v>
      </c>
      <c r="K344" s="419">
        <f>K343</f>
        <v>200000</v>
      </c>
      <c r="L344" s="420"/>
      <c r="M344" s="420"/>
      <c r="N344" s="238"/>
    </row>
    <row r="345" spans="1:15" s="155" customFormat="1" ht="46.5" x14ac:dyDescent="0.55000000000000004">
      <c r="A345" s="687"/>
      <c r="B345" s="688"/>
      <c r="C345" s="688"/>
      <c r="D345" s="688"/>
      <c r="E345" s="688"/>
      <c r="F345" s="688"/>
      <c r="G345" s="688"/>
      <c r="H345" s="688"/>
      <c r="I345" s="689"/>
      <c r="J345" s="240" t="s">
        <v>29</v>
      </c>
      <c r="K345" s="421">
        <f>K318+K323+K326+K329+K332+K338+K341+K344+K335</f>
        <v>11202500</v>
      </c>
      <c r="L345" s="421"/>
      <c r="M345" s="421">
        <f>M316+M317+M320+M322+M325+M328+M331+M334+M337+M340+M343</f>
        <v>11202500</v>
      </c>
      <c r="N345" s="240"/>
    </row>
    <row r="346" spans="1:15" s="155" customFormat="1" ht="46.5" x14ac:dyDescent="0.55000000000000004">
      <c r="A346" s="274" t="s">
        <v>302</v>
      </c>
      <c r="B346" s="275" t="s">
        <v>303</v>
      </c>
      <c r="C346" s="275"/>
      <c r="D346" s="275"/>
      <c r="E346" s="275"/>
      <c r="F346" s="275"/>
      <c r="G346" s="275"/>
      <c r="H346" s="275"/>
      <c r="I346" s="275"/>
      <c r="J346" s="275"/>
      <c r="K346" s="422"/>
      <c r="L346" s="422"/>
      <c r="M346" s="422"/>
      <c r="N346" s="276"/>
    </row>
    <row r="347" spans="1:15" s="155" customFormat="1" ht="138.75" customHeight="1" x14ac:dyDescent="0.55000000000000004">
      <c r="A347" s="277"/>
      <c r="B347" s="279" t="s">
        <v>304</v>
      </c>
      <c r="C347" s="278"/>
      <c r="D347" s="212" t="s">
        <v>21</v>
      </c>
      <c r="E347" s="567" t="s">
        <v>454</v>
      </c>
      <c r="F347" s="15" t="s">
        <v>23</v>
      </c>
      <c r="G347" s="15" t="s">
        <v>24</v>
      </c>
      <c r="H347" s="15" t="s">
        <v>23</v>
      </c>
      <c r="I347" s="15" t="s">
        <v>23</v>
      </c>
      <c r="J347" s="15" t="s">
        <v>25</v>
      </c>
      <c r="K347" s="353">
        <v>25000000</v>
      </c>
      <c r="M347" s="353">
        <f>K347</f>
        <v>25000000</v>
      </c>
      <c r="N347" s="280"/>
    </row>
    <row r="348" spans="1:15" s="155" customFormat="1" ht="46.5" x14ac:dyDescent="0.55000000000000004">
      <c r="A348" s="691"/>
      <c r="B348" s="692"/>
      <c r="C348" s="692"/>
      <c r="D348" s="692"/>
      <c r="E348" s="692"/>
      <c r="F348" s="692"/>
      <c r="G348" s="692"/>
      <c r="H348" s="692"/>
      <c r="I348" s="693"/>
      <c r="J348" s="350" t="s">
        <v>29</v>
      </c>
      <c r="K348" s="352">
        <f>K347</f>
        <v>25000000</v>
      </c>
      <c r="L348" s="352"/>
      <c r="M348" s="352">
        <f>M347</f>
        <v>25000000</v>
      </c>
      <c r="N348" s="350"/>
    </row>
    <row r="349" spans="1:15" s="155" customFormat="1" ht="46.5" x14ac:dyDescent="0.55000000000000004">
      <c r="A349" s="186" t="s">
        <v>30</v>
      </c>
      <c r="B349" s="694" t="s">
        <v>31</v>
      </c>
      <c r="C349" s="694"/>
      <c r="D349" s="694"/>
      <c r="E349" s="694"/>
      <c r="F349" s="694"/>
      <c r="G349" s="694"/>
      <c r="H349" s="694"/>
      <c r="I349" s="694"/>
      <c r="J349" s="187"/>
      <c r="K349" s="423"/>
      <c r="L349" s="423"/>
      <c r="M349" s="423"/>
      <c r="N349" s="242"/>
    </row>
    <row r="350" spans="1:15" s="155" customFormat="1" ht="46.5" customHeight="1" x14ac:dyDescent="0.55000000000000004">
      <c r="A350" s="269" t="s">
        <v>36</v>
      </c>
      <c r="B350" s="273" t="s">
        <v>115</v>
      </c>
      <c r="C350" s="16"/>
      <c r="D350" s="629"/>
      <c r="E350" s="630"/>
      <c r="F350" s="630"/>
      <c r="G350" s="630"/>
      <c r="H350" s="630"/>
      <c r="I350" s="630"/>
      <c r="J350" s="630"/>
      <c r="K350" s="630"/>
      <c r="L350" s="630"/>
      <c r="M350" s="630"/>
      <c r="N350" s="631"/>
    </row>
    <row r="351" spans="1:15" s="155" customFormat="1" ht="237.75" customHeight="1" x14ac:dyDescent="0.55000000000000004">
      <c r="A351" s="824"/>
      <c r="B351" s="617" t="s">
        <v>325</v>
      </c>
      <c r="C351" s="606" t="s">
        <v>166</v>
      </c>
      <c r="D351" s="602" t="s">
        <v>21</v>
      </c>
      <c r="E351" s="602" t="s">
        <v>22</v>
      </c>
      <c r="F351" s="602" t="s">
        <v>38</v>
      </c>
      <c r="G351" s="602" t="s">
        <v>24</v>
      </c>
      <c r="H351" s="606" t="s">
        <v>38</v>
      </c>
      <c r="I351" s="606" t="s">
        <v>38</v>
      </c>
      <c r="J351" s="602" t="s">
        <v>25</v>
      </c>
      <c r="K351" s="616">
        <v>48150</v>
      </c>
      <c r="L351" s="616">
        <f>K351</f>
        <v>48150</v>
      </c>
      <c r="M351" s="826"/>
      <c r="N351" s="602"/>
    </row>
    <row r="352" spans="1:15" s="155" customFormat="1" ht="279" customHeight="1" x14ac:dyDescent="0.55000000000000004">
      <c r="A352" s="690"/>
      <c r="B352" s="617"/>
      <c r="C352" s="661"/>
      <c r="D352" s="602"/>
      <c r="E352" s="602"/>
      <c r="F352" s="602"/>
      <c r="G352" s="602"/>
      <c r="H352" s="661"/>
      <c r="I352" s="661"/>
      <c r="J352" s="602"/>
      <c r="K352" s="616"/>
      <c r="L352" s="616"/>
      <c r="M352" s="826"/>
      <c r="N352" s="602"/>
    </row>
    <row r="353" spans="1:14" s="155" customFormat="1" ht="302.25" customHeight="1" x14ac:dyDescent="0.55000000000000004">
      <c r="A353" s="825"/>
      <c r="B353" s="617"/>
      <c r="C353" s="607"/>
      <c r="D353" s="602"/>
      <c r="E353" s="602"/>
      <c r="F353" s="602"/>
      <c r="G353" s="602"/>
      <c r="H353" s="607"/>
      <c r="I353" s="607"/>
      <c r="J353" s="602"/>
      <c r="K353" s="616"/>
      <c r="L353" s="616"/>
      <c r="M353" s="826"/>
      <c r="N353" s="602"/>
    </row>
    <row r="354" spans="1:14" s="158" customFormat="1" ht="46.5" x14ac:dyDescent="0.6">
      <c r="A354" s="675"/>
      <c r="B354" s="676"/>
      <c r="C354" s="99"/>
      <c r="D354" s="509"/>
      <c r="E354" s="677"/>
      <c r="F354" s="678"/>
      <c r="G354" s="678"/>
      <c r="H354" s="678"/>
      <c r="I354" s="679"/>
      <c r="J354" s="43" t="s">
        <v>26</v>
      </c>
      <c r="K354" s="510">
        <f>K351</f>
        <v>48150</v>
      </c>
      <c r="L354" s="510"/>
      <c r="M354" s="511"/>
      <c r="N354" s="512"/>
    </row>
    <row r="355" spans="1:14" s="155" customFormat="1" ht="46.5" x14ac:dyDescent="0.55000000000000004">
      <c r="A355" s="181" t="s">
        <v>33</v>
      </c>
      <c r="B355" s="210" t="s">
        <v>34</v>
      </c>
      <c r="C355" s="16"/>
      <c r="D355" s="629"/>
      <c r="E355" s="630"/>
      <c r="F355" s="630"/>
      <c r="G355" s="630"/>
      <c r="H355" s="630"/>
      <c r="I355" s="630"/>
      <c r="J355" s="630"/>
      <c r="K355" s="630"/>
      <c r="L355" s="630"/>
      <c r="M355" s="630"/>
      <c r="N355" s="631"/>
    </row>
    <row r="356" spans="1:14" s="155" customFormat="1" ht="93" x14ac:dyDescent="0.55000000000000004">
      <c r="A356" s="25"/>
      <c r="B356" s="243" t="s">
        <v>177</v>
      </c>
      <c r="C356" s="15" t="s">
        <v>166</v>
      </c>
      <c r="D356" s="15" t="s">
        <v>21</v>
      </c>
      <c r="E356" s="15" t="s">
        <v>386</v>
      </c>
      <c r="F356" s="15" t="s">
        <v>38</v>
      </c>
      <c r="G356" s="15" t="s">
        <v>24</v>
      </c>
      <c r="H356" s="15" t="s">
        <v>38</v>
      </c>
      <c r="I356" s="15" t="s">
        <v>23</v>
      </c>
      <c r="J356" s="15" t="s">
        <v>25</v>
      </c>
      <c r="K356" s="414">
        <v>1095900</v>
      </c>
      <c r="L356" s="414">
        <f>(K356)</f>
        <v>1095900</v>
      </c>
      <c r="M356" s="414"/>
      <c r="N356" s="212"/>
    </row>
    <row r="357" spans="1:14" s="158" customFormat="1" ht="46.5" x14ac:dyDescent="0.6">
      <c r="A357" s="632"/>
      <c r="B357" s="633"/>
      <c r="C357" s="99"/>
      <c r="D357" s="173"/>
      <c r="E357" s="707"/>
      <c r="F357" s="634"/>
      <c r="G357" s="634"/>
      <c r="H357" s="634"/>
      <c r="I357" s="635"/>
      <c r="J357" s="37" t="s">
        <v>26</v>
      </c>
      <c r="K357" s="418">
        <f>SUM(K355:K356)</f>
        <v>1095900</v>
      </c>
      <c r="L357" s="416"/>
      <c r="M357" s="416"/>
      <c r="N357" s="216"/>
    </row>
    <row r="358" spans="1:14" s="155" customFormat="1" ht="46.5" customHeight="1" x14ac:dyDescent="0.55000000000000004">
      <c r="A358" s="181" t="s">
        <v>47</v>
      </c>
      <c r="B358" s="222" t="s">
        <v>178</v>
      </c>
      <c r="C358" s="16"/>
      <c r="D358" s="629"/>
      <c r="E358" s="630"/>
      <c r="F358" s="630"/>
      <c r="G358" s="630"/>
      <c r="H358" s="630"/>
      <c r="I358" s="630"/>
      <c r="J358" s="630"/>
      <c r="K358" s="630"/>
      <c r="L358" s="630"/>
      <c r="M358" s="630"/>
      <c r="N358" s="631"/>
    </row>
    <row r="359" spans="1:14" s="155" customFormat="1" ht="145.5" customHeight="1" x14ac:dyDescent="0.55000000000000004">
      <c r="A359" s="690"/>
      <c r="B359" s="243" t="s">
        <v>326</v>
      </c>
      <c r="C359" s="606" t="s">
        <v>166</v>
      </c>
      <c r="D359" s="15" t="s">
        <v>21</v>
      </c>
      <c r="E359" s="212" t="s">
        <v>28</v>
      </c>
      <c r="F359" s="15" t="s">
        <v>38</v>
      </c>
      <c r="G359" s="15" t="s">
        <v>24</v>
      </c>
      <c r="H359" s="15" t="s">
        <v>38</v>
      </c>
      <c r="I359" s="15" t="s">
        <v>38</v>
      </c>
      <c r="J359" s="15" t="s">
        <v>25</v>
      </c>
      <c r="K359" s="414">
        <v>22400</v>
      </c>
      <c r="L359" s="414">
        <f>(K359)</f>
        <v>22400</v>
      </c>
      <c r="M359" s="414"/>
      <c r="N359" s="212"/>
    </row>
    <row r="360" spans="1:14" s="155" customFormat="1" ht="336.75" customHeight="1" x14ac:dyDescent="0.55000000000000004">
      <c r="A360" s="690"/>
      <c r="B360" s="217" t="s">
        <v>327</v>
      </c>
      <c r="C360" s="661"/>
      <c r="D360" s="15" t="s">
        <v>21</v>
      </c>
      <c r="E360" s="212" t="s">
        <v>28</v>
      </c>
      <c r="F360" s="15" t="s">
        <v>38</v>
      </c>
      <c r="G360" s="15" t="s">
        <v>24</v>
      </c>
      <c r="H360" s="15" t="s">
        <v>38</v>
      </c>
      <c r="I360" s="15" t="s">
        <v>38</v>
      </c>
      <c r="J360" s="15" t="s">
        <v>25</v>
      </c>
      <c r="K360" s="414">
        <v>39400</v>
      </c>
      <c r="L360" s="414">
        <f>(K360)</f>
        <v>39400</v>
      </c>
      <c r="M360" s="414"/>
      <c r="N360" s="212"/>
    </row>
    <row r="361" spans="1:14" s="155" customFormat="1" ht="191.25" customHeight="1" x14ac:dyDescent="0.55000000000000004">
      <c r="A361" s="690"/>
      <c r="B361" s="244" t="s">
        <v>328</v>
      </c>
      <c r="C361" s="607"/>
      <c r="D361" s="15" t="s">
        <v>21</v>
      </c>
      <c r="E361" s="212" t="s">
        <v>28</v>
      </c>
      <c r="F361" s="15" t="s">
        <v>38</v>
      </c>
      <c r="G361" s="15" t="s">
        <v>24</v>
      </c>
      <c r="H361" s="15" t="s">
        <v>38</v>
      </c>
      <c r="I361" s="15" t="s">
        <v>38</v>
      </c>
      <c r="J361" s="15" t="s">
        <v>25</v>
      </c>
      <c r="K361" s="414">
        <v>37000</v>
      </c>
      <c r="L361" s="414">
        <f>(K361)</f>
        <v>37000</v>
      </c>
      <c r="M361" s="414"/>
      <c r="N361" s="212"/>
    </row>
    <row r="362" spans="1:14" s="155" customFormat="1" ht="46.5" x14ac:dyDescent="0.55000000000000004">
      <c r="A362" s="680"/>
      <c r="B362" s="681"/>
      <c r="C362" s="99"/>
      <c r="D362" s="173"/>
      <c r="E362" s="682"/>
      <c r="F362" s="683"/>
      <c r="G362" s="683"/>
      <c r="H362" s="683"/>
      <c r="I362" s="684"/>
      <c r="J362" s="169" t="s">
        <v>26</v>
      </c>
      <c r="K362" s="418">
        <f>+K359+K360+K361</f>
        <v>98800</v>
      </c>
      <c r="L362" s="420"/>
      <c r="M362" s="420"/>
      <c r="N362" s="238"/>
    </row>
    <row r="363" spans="1:14" s="155" customFormat="1" ht="46.5" x14ac:dyDescent="0.55000000000000004">
      <c r="A363" s="25" t="s">
        <v>71</v>
      </c>
      <c r="B363" s="244" t="s">
        <v>51</v>
      </c>
      <c r="C363" s="16"/>
      <c r="D363" s="629"/>
      <c r="E363" s="630"/>
      <c r="F363" s="630"/>
      <c r="G363" s="630"/>
      <c r="H363" s="630"/>
      <c r="I363" s="630"/>
      <c r="J363" s="630"/>
      <c r="K363" s="630"/>
      <c r="L363" s="630"/>
      <c r="M363" s="630"/>
      <c r="N363" s="631"/>
    </row>
    <row r="364" spans="1:14" s="155" customFormat="1" ht="106.5" customHeight="1" x14ac:dyDescent="0.55000000000000004">
      <c r="A364" s="25"/>
      <c r="B364" s="217" t="s">
        <v>179</v>
      </c>
      <c r="C364" s="15" t="s">
        <v>166</v>
      </c>
      <c r="D364" s="15" t="s">
        <v>21</v>
      </c>
      <c r="E364" s="212" t="s">
        <v>28</v>
      </c>
      <c r="F364" s="15" t="s">
        <v>23</v>
      </c>
      <c r="G364" s="15" t="s">
        <v>24</v>
      </c>
      <c r="H364" s="15" t="s">
        <v>23</v>
      </c>
      <c r="I364" s="15" t="s">
        <v>23</v>
      </c>
      <c r="J364" s="15" t="s">
        <v>25</v>
      </c>
      <c r="K364" s="414">
        <v>90000</v>
      </c>
      <c r="L364" s="414">
        <f>K364</f>
        <v>90000</v>
      </c>
      <c r="M364" s="414"/>
      <c r="N364" s="212"/>
    </row>
    <row r="365" spans="1:14" s="158" customFormat="1" ht="46.5" x14ac:dyDescent="0.6">
      <c r="A365" s="632"/>
      <c r="B365" s="633"/>
      <c r="C365" s="99"/>
      <c r="D365" s="173"/>
      <c r="E365" s="707"/>
      <c r="F365" s="634"/>
      <c r="G365" s="634"/>
      <c r="H365" s="634"/>
      <c r="I365" s="635"/>
      <c r="J365" s="37" t="s">
        <v>26</v>
      </c>
      <c r="K365" s="418">
        <f>K364</f>
        <v>90000</v>
      </c>
      <c r="L365" s="416"/>
      <c r="M365" s="416"/>
      <c r="N365" s="216"/>
    </row>
    <row r="366" spans="1:14" s="155" customFormat="1" ht="76.5" customHeight="1" x14ac:dyDescent="0.55000000000000004">
      <c r="A366" s="181" t="s">
        <v>180</v>
      </c>
      <c r="B366" s="210" t="s">
        <v>181</v>
      </c>
      <c r="C366" s="16"/>
      <c r="D366" s="629"/>
      <c r="E366" s="630"/>
      <c r="F366" s="630"/>
      <c r="G366" s="630"/>
      <c r="H366" s="630"/>
      <c r="I366" s="630"/>
      <c r="J366" s="630"/>
      <c r="K366" s="630"/>
      <c r="L366" s="630"/>
      <c r="M366" s="630"/>
      <c r="N366" s="631"/>
    </row>
    <row r="367" spans="1:14" s="155" customFormat="1" ht="287.25" customHeight="1" x14ac:dyDescent="0.55000000000000004">
      <c r="A367" s="25"/>
      <c r="B367" s="211" t="s">
        <v>455</v>
      </c>
      <c r="C367" s="15" t="s">
        <v>166</v>
      </c>
      <c r="D367" s="15" t="s">
        <v>21</v>
      </c>
      <c r="E367" s="245" t="s">
        <v>28</v>
      </c>
      <c r="F367" s="16" t="s">
        <v>23</v>
      </c>
      <c r="G367" s="15" t="s">
        <v>24</v>
      </c>
      <c r="H367" s="16" t="s">
        <v>23</v>
      </c>
      <c r="I367" s="16" t="s">
        <v>23</v>
      </c>
      <c r="J367" s="15" t="s">
        <v>25</v>
      </c>
      <c r="K367" s="414">
        <v>395400</v>
      </c>
      <c r="L367" s="414">
        <f>K367</f>
        <v>395400</v>
      </c>
      <c r="M367" s="414"/>
      <c r="N367" s="212"/>
    </row>
    <row r="368" spans="1:14" s="158" customFormat="1" ht="46.5" x14ac:dyDescent="0.6">
      <c r="A368" s="632"/>
      <c r="B368" s="633"/>
      <c r="C368" s="99"/>
      <c r="D368" s="99"/>
      <c r="E368" s="634"/>
      <c r="F368" s="634"/>
      <c r="G368" s="634"/>
      <c r="H368" s="634"/>
      <c r="I368" s="635"/>
      <c r="J368" s="37" t="s">
        <v>26</v>
      </c>
      <c r="K368" s="418">
        <f>K367</f>
        <v>395400</v>
      </c>
      <c r="L368" s="418"/>
      <c r="M368" s="416"/>
      <c r="N368" s="216"/>
    </row>
    <row r="369" spans="1:14" s="155" customFormat="1" ht="46.5" x14ac:dyDescent="0.55000000000000004">
      <c r="A369" s="181" t="s">
        <v>293</v>
      </c>
      <c r="B369" s="210" t="s">
        <v>294</v>
      </c>
      <c r="C369" s="16"/>
      <c r="D369" s="629"/>
      <c r="E369" s="630"/>
      <c r="F369" s="630"/>
      <c r="G369" s="630"/>
      <c r="H369" s="630"/>
      <c r="I369" s="630"/>
      <c r="J369" s="630"/>
      <c r="K369" s="630"/>
      <c r="L369" s="630"/>
      <c r="M369" s="630"/>
      <c r="N369" s="631"/>
    </row>
    <row r="370" spans="1:14" s="155" customFormat="1" ht="159" customHeight="1" x14ac:dyDescent="0.55000000000000004">
      <c r="A370" s="25"/>
      <c r="B370" s="217" t="s">
        <v>295</v>
      </c>
      <c r="C370" s="15" t="s">
        <v>166</v>
      </c>
      <c r="D370" s="15" t="s">
        <v>21</v>
      </c>
      <c r="E370" s="64" t="s">
        <v>363</v>
      </c>
      <c r="F370" s="15" t="s">
        <v>23</v>
      </c>
      <c r="G370" s="15" t="s">
        <v>24</v>
      </c>
      <c r="H370" s="15" t="s">
        <v>23</v>
      </c>
      <c r="I370" s="15" t="s">
        <v>23</v>
      </c>
      <c r="J370" s="15" t="s">
        <v>25</v>
      </c>
      <c r="K370" s="414">
        <v>12000</v>
      </c>
      <c r="L370" s="414">
        <f>K370</f>
        <v>12000</v>
      </c>
      <c r="M370" s="414"/>
      <c r="N370" s="212"/>
    </row>
    <row r="371" spans="1:14" s="155" customFormat="1" ht="46.5" x14ac:dyDescent="0.55000000000000004">
      <c r="A371" s="632"/>
      <c r="B371" s="633"/>
      <c r="C371" s="99"/>
      <c r="D371" s="99"/>
      <c r="E371" s="634"/>
      <c r="F371" s="634"/>
      <c r="G371" s="634"/>
      <c r="H371" s="634"/>
      <c r="I371" s="635"/>
      <c r="J371" s="37" t="s">
        <v>26</v>
      </c>
      <c r="K371" s="418">
        <f>K370</f>
        <v>12000</v>
      </c>
      <c r="L371" s="418"/>
      <c r="M371" s="416"/>
      <c r="N371" s="216"/>
    </row>
    <row r="372" spans="1:14" s="155" customFormat="1" ht="46.5" x14ac:dyDescent="0.55000000000000004">
      <c r="A372" s="181" t="s">
        <v>293</v>
      </c>
      <c r="B372" s="210" t="s">
        <v>456</v>
      </c>
      <c r="C372" s="16"/>
      <c r="D372" s="629"/>
      <c r="E372" s="630"/>
      <c r="F372" s="630"/>
      <c r="G372" s="630"/>
      <c r="H372" s="630"/>
      <c r="I372" s="630"/>
      <c r="J372" s="630"/>
      <c r="K372" s="630"/>
      <c r="L372" s="630"/>
      <c r="M372" s="630"/>
      <c r="N372" s="631"/>
    </row>
    <row r="373" spans="1:14" s="155" customFormat="1" ht="147" customHeight="1" x14ac:dyDescent="0.55000000000000004">
      <c r="A373" s="25"/>
      <c r="B373" s="217" t="s">
        <v>457</v>
      </c>
      <c r="C373" s="15" t="s">
        <v>166</v>
      </c>
      <c r="D373" s="15" t="s">
        <v>21</v>
      </c>
      <c r="E373" s="64" t="s">
        <v>28</v>
      </c>
      <c r="F373" s="15" t="s">
        <v>23</v>
      </c>
      <c r="G373" s="15" t="s">
        <v>24</v>
      </c>
      <c r="H373" s="15" t="s">
        <v>23</v>
      </c>
      <c r="I373" s="15" t="s">
        <v>23</v>
      </c>
      <c r="J373" s="15" t="s">
        <v>25</v>
      </c>
      <c r="K373" s="414">
        <v>655988</v>
      </c>
      <c r="L373" s="414">
        <f>K373</f>
        <v>655988</v>
      </c>
      <c r="M373" s="414"/>
      <c r="N373" s="212"/>
    </row>
    <row r="374" spans="1:14" s="155" customFormat="1" ht="46.5" x14ac:dyDescent="0.55000000000000004">
      <c r="A374" s="632"/>
      <c r="B374" s="633"/>
      <c r="C374" s="99"/>
      <c r="D374" s="99"/>
      <c r="E374" s="634"/>
      <c r="F374" s="634"/>
      <c r="G374" s="634"/>
      <c r="H374" s="634"/>
      <c r="I374" s="635"/>
      <c r="J374" s="37" t="s">
        <v>26</v>
      </c>
      <c r="K374" s="418">
        <f>K373</f>
        <v>655988</v>
      </c>
      <c r="L374" s="418"/>
      <c r="M374" s="416"/>
      <c r="N374" s="216"/>
    </row>
    <row r="375" spans="1:14" s="155" customFormat="1" ht="93" x14ac:dyDescent="0.55000000000000004">
      <c r="A375" s="181" t="s">
        <v>182</v>
      </c>
      <c r="B375" s="210" t="s">
        <v>183</v>
      </c>
      <c r="C375" s="16"/>
      <c r="D375" s="629"/>
      <c r="E375" s="630"/>
      <c r="F375" s="630"/>
      <c r="G375" s="630"/>
      <c r="H375" s="630"/>
      <c r="I375" s="630"/>
      <c r="J375" s="630"/>
      <c r="K375" s="630"/>
      <c r="L375" s="630"/>
      <c r="M375" s="630"/>
      <c r="N375" s="631"/>
    </row>
    <row r="376" spans="1:14" s="155" customFormat="1" ht="335.25" customHeight="1" x14ac:dyDescent="0.55000000000000004">
      <c r="A376" s="788"/>
      <c r="B376" s="217" t="s">
        <v>458</v>
      </c>
      <c r="C376" s="606" t="s">
        <v>166</v>
      </c>
      <c r="D376" s="15" t="s">
        <v>21</v>
      </c>
      <c r="E376" s="223" t="s">
        <v>28</v>
      </c>
      <c r="F376" s="15" t="s">
        <v>23</v>
      </c>
      <c r="G376" s="15" t="s">
        <v>24</v>
      </c>
      <c r="H376" s="15" t="s">
        <v>23</v>
      </c>
      <c r="I376" s="15" t="s">
        <v>23</v>
      </c>
      <c r="J376" s="15" t="s">
        <v>25</v>
      </c>
      <c r="K376" s="414">
        <v>950000</v>
      </c>
      <c r="L376" s="414">
        <f>K376</f>
        <v>950000</v>
      </c>
      <c r="M376" s="414"/>
      <c r="N376" s="212"/>
    </row>
    <row r="377" spans="1:14" s="155" customFormat="1" ht="198.75" customHeight="1" x14ac:dyDescent="0.55000000000000004">
      <c r="A377" s="789"/>
      <c r="B377" s="217" t="s">
        <v>285</v>
      </c>
      <c r="C377" s="607"/>
      <c r="D377" s="15" t="s">
        <v>21</v>
      </c>
      <c r="E377" s="14" t="s">
        <v>100</v>
      </c>
      <c r="F377" s="15" t="s">
        <v>23</v>
      </c>
      <c r="G377" s="15" t="s">
        <v>24</v>
      </c>
      <c r="H377" s="15" t="s">
        <v>23</v>
      </c>
      <c r="I377" s="15" t="s">
        <v>23</v>
      </c>
      <c r="J377" s="15" t="s">
        <v>25</v>
      </c>
      <c r="K377" s="414">
        <f>80000+50000+20000</f>
        <v>150000</v>
      </c>
      <c r="L377" s="414">
        <f>K377</f>
        <v>150000</v>
      </c>
      <c r="M377" s="414"/>
      <c r="N377" s="212"/>
    </row>
    <row r="378" spans="1:14" s="158" customFormat="1" ht="46.5" x14ac:dyDescent="0.6">
      <c r="A378" s="632"/>
      <c r="B378" s="633"/>
      <c r="C378" s="99"/>
      <c r="D378" s="99"/>
      <c r="E378" s="634"/>
      <c r="F378" s="634"/>
      <c r="G378" s="634"/>
      <c r="H378" s="634"/>
      <c r="I378" s="635"/>
      <c r="J378" s="37" t="s">
        <v>26</v>
      </c>
      <c r="K378" s="418">
        <f>SUM(K376:K377)</f>
        <v>1100000</v>
      </c>
      <c r="L378" s="416"/>
      <c r="M378" s="416"/>
      <c r="N378" s="216"/>
    </row>
    <row r="379" spans="1:14" s="155" customFormat="1" ht="93" customHeight="1" x14ac:dyDescent="0.55000000000000004">
      <c r="A379" s="181" t="s">
        <v>184</v>
      </c>
      <c r="B379" s="222" t="s">
        <v>185</v>
      </c>
      <c r="C379" s="16"/>
      <c r="D379" s="629"/>
      <c r="E379" s="630"/>
      <c r="F379" s="630"/>
      <c r="G379" s="630"/>
      <c r="H379" s="630"/>
      <c r="I379" s="630"/>
      <c r="J379" s="630"/>
      <c r="K379" s="630"/>
      <c r="L379" s="630"/>
      <c r="M379" s="630"/>
      <c r="N379" s="631"/>
    </row>
    <row r="380" spans="1:14" s="155" customFormat="1" ht="93" x14ac:dyDescent="0.55000000000000004">
      <c r="A380" s="753"/>
      <c r="B380" s="211" t="s">
        <v>186</v>
      </c>
      <c r="C380" s="606" t="s">
        <v>166</v>
      </c>
      <c r="D380" s="15" t="s">
        <v>21</v>
      </c>
      <c r="E380" s="14" t="s">
        <v>49</v>
      </c>
      <c r="F380" s="15" t="s">
        <v>23</v>
      </c>
      <c r="G380" s="15" t="s">
        <v>24</v>
      </c>
      <c r="H380" s="15" t="s">
        <v>23</v>
      </c>
      <c r="I380" s="15" t="s">
        <v>23</v>
      </c>
      <c r="J380" s="15" t="s">
        <v>25</v>
      </c>
      <c r="K380" s="414">
        <v>326920</v>
      </c>
      <c r="L380" s="414">
        <f>(K380)</f>
        <v>326920</v>
      </c>
      <c r="M380" s="414"/>
      <c r="N380" s="212"/>
    </row>
    <row r="381" spans="1:14" s="155" customFormat="1" ht="215.25" customHeight="1" thickBot="1" x14ac:dyDescent="0.6">
      <c r="A381" s="754"/>
      <c r="B381" s="513" t="s">
        <v>329</v>
      </c>
      <c r="C381" s="607"/>
      <c r="D381" s="493" t="s">
        <v>21</v>
      </c>
      <c r="E381" s="514" t="s">
        <v>28</v>
      </c>
      <c r="F381" s="493" t="s">
        <v>23</v>
      </c>
      <c r="G381" s="493" t="s">
        <v>24</v>
      </c>
      <c r="H381" s="493" t="s">
        <v>23</v>
      </c>
      <c r="I381" s="493" t="s">
        <v>23</v>
      </c>
      <c r="J381" s="493" t="s">
        <v>25</v>
      </c>
      <c r="K381" s="515">
        <v>573110</v>
      </c>
      <c r="L381" s="515">
        <f>(K381)</f>
        <v>573110</v>
      </c>
      <c r="M381" s="515"/>
      <c r="N381" s="516"/>
    </row>
    <row r="382" spans="1:14" s="158" customFormat="1" ht="46.5" x14ac:dyDescent="0.6">
      <c r="A382" s="675"/>
      <c r="B382" s="676"/>
      <c r="C382" s="99"/>
      <c r="D382" s="494"/>
      <c r="E382" s="678"/>
      <c r="F382" s="678"/>
      <c r="G382" s="678"/>
      <c r="H382" s="678"/>
      <c r="I382" s="679"/>
      <c r="J382" s="43" t="s">
        <v>26</v>
      </c>
      <c r="K382" s="510">
        <f>K380+K381</f>
        <v>900030</v>
      </c>
      <c r="L382" s="511"/>
      <c r="M382" s="511"/>
      <c r="N382" s="512"/>
    </row>
    <row r="383" spans="1:14" s="155" customFormat="1" ht="93" x14ac:dyDescent="0.55000000000000004">
      <c r="A383" s="181" t="s">
        <v>77</v>
      </c>
      <c r="B383" s="222" t="s">
        <v>187</v>
      </c>
      <c r="C383" s="16"/>
      <c r="D383" s="629"/>
      <c r="E383" s="630"/>
      <c r="F383" s="630"/>
      <c r="G383" s="630"/>
      <c r="H383" s="630"/>
      <c r="I383" s="630"/>
      <c r="J383" s="630"/>
      <c r="K383" s="630"/>
      <c r="L383" s="630"/>
      <c r="M383" s="630"/>
      <c r="N383" s="631"/>
    </row>
    <row r="384" spans="1:14" s="155" customFormat="1" ht="93" x14ac:dyDescent="0.55000000000000004">
      <c r="A384" s="25"/>
      <c r="B384" s="243" t="s">
        <v>459</v>
      </c>
      <c r="C384" s="15" t="s">
        <v>166</v>
      </c>
      <c r="D384" s="15" t="s">
        <v>21</v>
      </c>
      <c r="E384" s="14" t="s">
        <v>28</v>
      </c>
      <c r="F384" s="15" t="s">
        <v>23</v>
      </c>
      <c r="G384" s="15" t="s">
        <v>24</v>
      </c>
      <c r="H384" s="15" t="s">
        <v>23</v>
      </c>
      <c r="I384" s="15" t="s">
        <v>23</v>
      </c>
      <c r="J384" s="15" t="s">
        <v>25</v>
      </c>
      <c r="K384" s="414">
        <v>10000</v>
      </c>
      <c r="L384" s="414">
        <f>K384</f>
        <v>10000</v>
      </c>
      <c r="M384" s="414"/>
      <c r="N384" s="212"/>
    </row>
    <row r="385" spans="1:14" s="158" customFormat="1" ht="46.5" x14ac:dyDescent="0.6">
      <c r="A385" s="632"/>
      <c r="B385" s="633"/>
      <c r="C385" s="99"/>
      <c r="D385" s="99"/>
      <c r="E385" s="634"/>
      <c r="F385" s="634"/>
      <c r="G385" s="634"/>
      <c r="H385" s="634"/>
      <c r="I385" s="635"/>
      <c r="J385" s="37" t="s">
        <v>26</v>
      </c>
      <c r="K385" s="418">
        <f>SUM(K384)</f>
        <v>10000</v>
      </c>
      <c r="L385" s="416"/>
      <c r="M385" s="416"/>
      <c r="N385" s="216"/>
    </row>
    <row r="386" spans="1:14" s="155" customFormat="1" ht="93" x14ac:dyDescent="0.55000000000000004">
      <c r="A386" s="181" t="s">
        <v>188</v>
      </c>
      <c r="B386" s="222" t="s">
        <v>189</v>
      </c>
      <c r="C386" s="16"/>
      <c r="D386" s="629"/>
      <c r="E386" s="630"/>
      <c r="F386" s="630"/>
      <c r="G386" s="630"/>
      <c r="H386" s="630"/>
      <c r="I386" s="630"/>
      <c r="J386" s="630"/>
      <c r="K386" s="630"/>
      <c r="L386" s="630"/>
      <c r="M386" s="630"/>
      <c r="N386" s="631"/>
    </row>
    <row r="387" spans="1:14" s="155" customFormat="1" ht="139.5" customHeight="1" x14ac:dyDescent="0.55000000000000004">
      <c r="A387" s="25"/>
      <c r="B387" s="226" t="s">
        <v>460</v>
      </c>
      <c r="C387" s="15" t="s">
        <v>166</v>
      </c>
      <c r="D387" s="15" t="s">
        <v>21</v>
      </c>
      <c r="E387" s="14" t="s">
        <v>100</v>
      </c>
      <c r="F387" s="15" t="s">
        <v>23</v>
      </c>
      <c r="G387" s="15" t="s">
        <v>24</v>
      </c>
      <c r="H387" s="15" t="s">
        <v>23</v>
      </c>
      <c r="I387" s="15" t="s">
        <v>23</v>
      </c>
      <c r="J387" s="15" t="s">
        <v>25</v>
      </c>
      <c r="K387" s="414">
        <v>100000</v>
      </c>
      <c r="L387" s="414">
        <f>K387</f>
        <v>100000</v>
      </c>
      <c r="M387" s="414"/>
      <c r="N387" s="212"/>
    </row>
    <row r="388" spans="1:14" s="158" customFormat="1" ht="46.5" x14ac:dyDescent="0.6">
      <c r="A388" s="632"/>
      <c r="B388" s="633"/>
      <c r="C388" s="99"/>
      <c r="D388" s="99"/>
      <c r="E388" s="634"/>
      <c r="F388" s="634"/>
      <c r="G388" s="634"/>
      <c r="H388" s="634"/>
      <c r="I388" s="635"/>
      <c r="J388" s="37" t="s">
        <v>26</v>
      </c>
      <c r="K388" s="418">
        <f>SUM(K387)</f>
        <v>100000</v>
      </c>
      <c r="L388" s="416"/>
      <c r="M388" s="416"/>
      <c r="N388" s="216"/>
    </row>
    <row r="389" spans="1:14" s="155" customFormat="1" ht="46.5" x14ac:dyDescent="0.55000000000000004">
      <c r="A389" s="25" t="s">
        <v>190</v>
      </c>
      <c r="B389" s="231" t="s">
        <v>191</v>
      </c>
      <c r="C389" s="204"/>
      <c r="D389" s="629"/>
      <c r="E389" s="630"/>
      <c r="F389" s="630"/>
      <c r="G389" s="630"/>
      <c r="H389" s="630"/>
      <c r="I389" s="630"/>
      <c r="J389" s="630"/>
      <c r="K389" s="630"/>
      <c r="L389" s="630"/>
      <c r="M389" s="630"/>
      <c r="N389" s="631"/>
    </row>
    <row r="390" spans="1:14" s="155" customFormat="1" ht="139.5" customHeight="1" x14ac:dyDescent="0.55000000000000004">
      <c r="A390" s="212"/>
      <c r="B390" s="226" t="s">
        <v>461</v>
      </c>
      <c r="C390" s="15" t="s">
        <v>166</v>
      </c>
      <c r="D390" s="15" t="s">
        <v>21</v>
      </c>
      <c r="E390" s="14" t="s">
        <v>100</v>
      </c>
      <c r="F390" s="15" t="s">
        <v>23</v>
      </c>
      <c r="G390" s="15" t="s">
        <v>24</v>
      </c>
      <c r="H390" s="15" t="s">
        <v>23</v>
      </c>
      <c r="I390" s="15" t="s">
        <v>23</v>
      </c>
      <c r="J390" s="15" t="s">
        <v>25</v>
      </c>
      <c r="K390" s="414">
        <v>20000</v>
      </c>
      <c r="L390" s="414">
        <f>K390</f>
        <v>20000</v>
      </c>
      <c r="M390" s="414"/>
      <c r="N390" s="212"/>
    </row>
    <row r="391" spans="1:14" s="158" customFormat="1" ht="46.5" x14ac:dyDescent="0.6">
      <c r="A391" s="213"/>
      <c r="B391" s="227"/>
      <c r="C391" s="99"/>
      <c r="D391" s="99"/>
      <c r="E391" s="215"/>
      <c r="F391" s="215"/>
      <c r="G391" s="215"/>
      <c r="H391" s="215"/>
      <c r="I391" s="215"/>
      <c r="J391" s="37" t="s">
        <v>26</v>
      </c>
      <c r="K391" s="424">
        <f>K390</f>
        <v>20000</v>
      </c>
      <c r="L391" s="425"/>
      <c r="M391" s="425"/>
      <c r="N391" s="214"/>
    </row>
    <row r="392" spans="1:14" s="155" customFormat="1" ht="93" customHeight="1" x14ac:dyDescent="0.55000000000000004">
      <c r="A392" s="181" t="s">
        <v>53</v>
      </c>
      <c r="B392" s="222" t="s">
        <v>192</v>
      </c>
      <c r="C392" s="204"/>
      <c r="D392" s="629"/>
      <c r="E392" s="630"/>
      <c r="F392" s="630"/>
      <c r="G392" s="630"/>
      <c r="H392" s="630"/>
      <c r="I392" s="630"/>
      <c r="J392" s="630"/>
      <c r="K392" s="630"/>
      <c r="L392" s="630"/>
      <c r="M392" s="630"/>
      <c r="N392" s="631"/>
    </row>
    <row r="393" spans="1:14" s="155" customFormat="1" ht="144" customHeight="1" x14ac:dyDescent="0.55000000000000004">
      <c r="A393" s="25"/>
      <c r="B393" s="226" t="s">
        <v>462</v>
      </c>
      <c r="C393" s="15" t="s">
        <v>166</v>
      </c>
      <c r="D393" s="15" t="s">
        <v>21</v>
      </c>
      <c r="E393" s="14" t="s">
        <v>100</v>
      </c>
      <c r="F393" s="15" t="s">
        <v>23</v>
      </c>
      <c r="G393" s="15" t="s">
        <v>24</v>
      </c>
      <c r="H393" s="15" t="s">
        <v>23</v>
      </c>
      <c r="I393" s="15" t="s">
        <v>23</v>
      </c>
      <c r="J393" s="15" t="s">
        <v>25</v>
      </c>
      <c r="K393" s="414">
        <v>514000</v>
      </c>
      <c r="L393" s="414">
        <f>K393</f>
        <v>514000</v>
      </c>
      <c r="M393" s="414"/>
      <c r="N393" s="212"/>
    </row>
    <row r="394" spans="1:14" s="158" customFormat="1" ht="46.5" x14ac:dyDescent="0.6">
      <c r="A394" s="632"/>
      <c r="B394" s="633"/>
      <c r="C394" s="99"/>
      <c r="D394" s="99"/>
      <c r="E394" s="634"/>
      <c r="F394" s="634"/>
      <c r="G394" s="634"/>
      <c r="H394" s="634"/>
      <c r="I394" s="635"/>
      <c r="J394" s="37" t="s">
        <v>26</v>
      </c>
      <c r="K394" s="418">
        <f>SUM(K393)</f>
        <v>514000</v>
      </c>
      <c r="L394" s="416"/>
      <c r="M394" s="416"/>
      <c r="N394" s="216"/>
    </row>
    <row r="395" spans="1:14" s="155" customFormat="1" ht="46.5" x14ac:dyDescent="0.55000000000000004">
      <c r="A395" s="269" t="s">
        <v>157</v>
      </c>
      <c r="B395" s="270" t="s">
        <v>193</v>
      </c>
      <c r="C395" s="204"/>
      <c r="D395" s="629"/>
      <c r="E395" s="630"/>
      <c r="F395" s="630"/>
      <c r="G395" s="630"/>
      <c r="H395" s="630"/>
      <c r="I395" s="630"/>
      <c r="J395" s="630"/>
      <c r="K395" s="630"/>
      <c r="L395" s="630"/>
      <c r="M395" s="630"/>
      <c r="N395" s="631"/>
    </row>
    <row r="396" spans="1:14" s="155" customFormat="1" ht="279" customHeight="1" x14ac:dyDescent="0.55000000000000004">
      <c r="A396" s="78"/>
      <c r="B396" s="786" t="s">
        <v>463</v>
      </c>
      <c r="C396" s="602" t="s">
        <v>166</v>
      </c>
      <c r="D396" s="606" t="s">
        <v>21</v>
      </c>
      <c r="E396" s="606" t="s">
        <v>28</v>
      </c>
      <c r="F396" s="606" t="s">
        <v>23</v>
      </c>
      <c r="G396" s="606" t="s">
        <v>24</v>
      </c>
      <c r="H396" s="606" t="s">
        <v>23</v>
      </c>
      <c r="I396" s="606" t="s">
        <v>23</v>
      </c>
      <c r="J396" s="606" t="s">
        <v>25</v>
      </c>
      <c r="K396" s="593">
        <v>40000</v>
      </c>
      <c r="L396" s="593">
        <f>K396</f>
        <v>40000</v>
      </c>
      <c r="M396" s="604"/>
      <c r="N396" s="606"/>
    </row>
    <row r="397" spans="1:14" s="155" customFormat="1" ht="253.5" customHeight="1" x14ac:dyDescent="0.55000000000000004">
      <c r="A397" s="45"/>
      <c r="B397" s="787"/>
      <c r="C397" s="602"/>
      <c r="D397" s="607"/>
      <c r="E397" s="607"/>
      <c r="F397" s="607"/>
      <c r="G397" s="607"/>
      <c r="H397" s="607"/>
      <c r="I397" s="607"/>
      <c r="J397" s="607"/>
      <c r="K397" s="595"/>
      <c r="L397" s="595"/>
      <c r="M397" s="605"/>
      <c r="N397" s="607"/>
    </row>
    <row r="398" spans="1:14" s="158" customFormat="1" ht="46.5" x14ac:dyDescent="0.6">
      <c r="A398" s="675"/>
      <c r="B398" s="676"/>
      <c r="C398" s="99"/>
      <c r="D398" s="99"/>
      <c r="E398" s="634"/>
      <c r="F398" s="634"/>
      <c r="G398" s="634"/>
      <c r="H398" s="634"/>
      <c r="I398" s="635"/>
      <c r="J398" s="37" t="s">
        <v>26</v>
      </c>
      <c r="K398" s="418">
        <f>SUM(K396)</f>
        <v>40000</v>
      </c>
      <c r="L398" s="416"/>
      <c r="M398" s="416"/>
      <c r="N398" s="216"/>
    </row>
    <row r="399" spans="1:14" s="155" customFormat="1" ht="93" customHeight="1" x14ac:dyDescent="0.55000000000000004">
      <c r="A399" s="25" t="s">
        <v>194</v>
      </c>
      <c r="B399" s="246" t="s">
        <v>195</v>
      </c>
      <c r="C399" s="16"/>
      <c r="D399" s="629"/>
      <c r="E399" s="630"/>
      <c r="F399" s="630"/>
      <c r="G399" s="630"/>
      <c r="H399" s="630"/>
      <c r="I399" s="630"/>
      <c r="J399" s="630"/>
      <c r="K399" s="630"/>
      <c r="L399" s="630"/>
      <c r="M399" s="630"/>
      <c r="N399" s="631"/>
    </row>
    <row r="400" spans="1:14" s="155" customFormat="1" ht="209.25" customHeight="1" x14ac:dyDescent="0.55000000000000004">
      <c r="A400" s="25"/>
      <c r="B400" s="243" t="s">
        <v>464</v>
      </c>
      <c r="C400" s="15" t="s">
        <v>166</v>
      </c>
      <c r="D400" s="15" t="s">
        <v>21</v>
      </c>
      <c r="E400" s="223" t="s">
        <v>28</v>
      </c>
      <c r="F400" s="15" t="s">
        <v>23</v>
      </c>
      <c r="G400" s="15" t="s">
        <v>24</v>
      </c>
      <c r="H400" s="15" t="s">
        <v>23</v>
      </c>
      <c r="I400" s="15" t="s">
        <v>23</v>
      </c>
      <c r="J400" s="15" t="s">
        <v>25</v>
      </c>
      <c r="K400" s="414">
        <v>5000</v>
      </c>
      <c r="L400" s="414">
        <f>K400</f>
        <v>5000</v>
      </c>
      <c r="M400" s="426"/>
      <c r="N400" s="15"/>
    </row>
    <row r="401" spans="1:14" s="158" customFormat="1" ht="46.5" x14ac:dyDescent="0.6">
      <c r="A401" s="632"/>
      <c r="B401" s="633"/>
      <c r="C401" s="99"/>
      <c r="D401" s="99"/>
      <c r="E401" s="634"/>
      <c r="F401" s="634"/>
      <c r="G401" s="634"/>
      <c r="H401" s="634"/>
      <c r="I401" s="635"/>
      <c r="J401" s="37" t="s">
        <v>26</v>
      </c>
      <c r="K401" s="418">
        <f>SUM(K400)</f>
        <v>5000</v>
      </c>
      <c r="L401" s="416"/>
      <c r="M401" s="416"/>
      <c r="N401" s="216"/>
    </row>
    <row r="402" spans="1:14" s="249" customFormat="1" ht="93" x14ac:dyDescent="0.55000000000000004">
      <c r="A402" s="247" t="s">
        <v>196</v>
      </c>
      <c r="B402" s="248" t="s">
        <v>296</v>
      </c>
      <c r="C402" s="16"/>
      <c r="D402" s="755"/>
      <c r="E402" s="756"/>
      <c r="F402" s="756"/>
      <c r="G402" s="756"/>
      <c r="H402" s="756"/>
      <c r="I402" s="756"/>
      <c r="J402" s="756"/>
      <c r="K402" s="756"/>
      <c r="L402" s="756"/>
      <c r="M402" s="756"/>
      <c r="N402" s="757"/>
    </row>
    <row r="403" spans="1:14" s="249" customFormat="1" ht="93" x14ac:dyDescent="0.55000000000000004">
      <c r="A403" s="247"/>
      <c r="B403" s="250" t="s">
        <v>465</v>
      </c>
      <c r="C403" s="15" t="s">
        <v>166</v>
      </c>
      <c r="D403" s="251" t="s">
        <v>21</v>
      </c>
      <c r="E403" s="252" t="s">
        <v>28</v>
      </c>
      <c r="F403" s="251" t="s">
        <v>23</v>
      </c>
      <c r="G403" s="251" t="s">
        <v>24</v>
      </c>
      <c r="H403" s="251" t="s">
        <v>23</v>
      </c>
      <c r="I403" s="251" t="s">
        <v>23</v>
      </c>
      <c r="J403" s="251" t="s">
        <v>25</v>
      </c>
      <c r="K403" s="427">
        <v>40000</v>
      </c>
      <c r="L403" s="427">
        <f>K403</f>
        <v>40000</v>
      </c>
      <c r="M403" s="428"/>
      <c r="N403" s="253"/>
    </row>
    <row r="404" spans="1:14" s="158" customFormat="1" ht="46.5" x14ac:dyDescent="0.6">
      <c r="A404" s="632"/>
      <c r="B404" s="633"/>
      <c r="C404" s="99"/>
      <c r="D404" s="99"/>
      <c r="E404" s="634"/>
      <c r="F404" s="634"/>
      <c r="G404" s="634"/>
      <c r="H404" s="634"/>
      <c r="I404" s="635"/>
      <c r="J404" s="37" t="s">
        <v>26</v>
      </c>
      <c r="K404" s="418">
        <f>SUM(K403)</f>
        <v>40000</v>
      </c>
      <c r="L404" s="416"/>
      <c r="M404" s="416"/>
      <c r="N404" s="216"/>
    </row>
    <row r="405" spans="1:14" s="155" customFormat="1" ht="63" customHeight="1" x14ac:dyDescent="0.55000000000000004">
      <c r="A405" s="25" t="s">
        <v>39</v>
      </c>
      <c r="B405" s="246" t="s">
        <v>197</v>
      </c>
      <c r="C405" s="16"/>
      <c r="D405" s="629"/>
      <c r="E405" s="630"/>
      <c r="F405" s="630"/>
      <c r="G405" s="630"/>
      <c r="H405" s="630"/>
      <c r="I405" s="630"/>
      <c r="J405" s="630"/>
      <c r="K405" s="630"/>
      <c r="L405" s="630"/>
      <c r="M405" s="630"/>
      <c r="N405" s="631"/>
    </row>
    <row r="406" spans="1:14" s="155" customFormat="1" ht="111" customHeight="1" x14ac:dyDescent="0.55000000000000004">
      <c r="A406" s="25"/>
      <c r="B406" s="243" t="s">
        <v>297</v>
      </c>
      <c r="C406" s="15" t="s">
        <v>166</v>
      </c>
      <c r="D406" s="15" t="s">
        <v>21</v>
      </c>
      <c r="E406" s="223" t="s">
        <v>22</v>
      </c>
      <c r="F406" s="15" t="s">
        <v>23</v>
      </c>
      <c r="G406" s="15" t="s">
        <v>24</v>
      </c>
      <c r="H406" s="15" t="s">
        <v>23</v>
      </c>
      <c r="I406" s="15" t="s">
        <v>23</v>
      </c>
      <c r="J406" s="15" t="s">
        <v>25</v>
      </c>
      <c r="K406" s="414">
        <v>80000</v>
      </c>
      <c r="L406" s="414">
        <f>K406</f>
        <v>80000</v>
      </c>
      <c r="M406" s="426"/>
      <c r="N406" s="212"/>
    </row>
    <row r="407" spans="1:14" s="158" customFormat="1" ht="46.5" x14ac:dyDescent="0.6">
      <c r="A407" s="632"/>
      <c r="B407" s="633"/>
      <c r="C407" s="99"/>
      <c r="D407" s="99"/>
      <c r="E407" s="634"/>
      <c r="F407" s="634"/>
      <c r="G407" s="634"/>
      <c r="H407" s="634"/>
      <c r="I407" s="635"/>
      <c r="J407" s="37" t="s">
        <v>26</v>
      </c>
      <c r="K407" s="418">
        <f>SUM(K406)</f>
        <v>80000</v>
      </c>
      <c r="L407" s="416"/>
      <c r="M407" s="416"/>
      <c r="N407" s="216"/>
    </row>
    <row r="408" spans="1:14" s="155" customFormat="1" ht="47.25" customHeight="1" x14ac:dyDescent="0.55000000000000004">
      <c r="A408" s="25" t="s">
        <v>298</v>
      </c>
      <c r="B408" s="246" t="s">
        <v>198</v>
      </c>
      <c r="C408" s="16"/>
      <c r="D408" s="629"/>
      <c r="E408" s="630"/>
      <c r="F408" s="630"/>
      <c r="G408" s="630"/>
      <c r="H408" s="630"/>
      <c r="I408" s="630"/>
      <c r="J408" s="630"/>
      <c r="K408" s="630"/>
      <c r="L408" s="630"/>
      <c r="M408" s="630"/>
      <c r="N408" s="631"/>
    </row>
    <row r="409" spans="1:14" s="155" customFormat="1" ht="303.75" customHeight="1" x14ac:dyDescent="0.55000000000000004">
      <c r="A409" s="15"/>
      <c r="B409" s="243" t="s">
        <v>330</v>
      </c>
      <c r="C409" s="15" t="s">
        <v>166</v>
      </c>
      <c r="D409" s="15" t="s">
        <v>21</v>
      </c>
      <c r="E409" s="223" t="s">
        <v>28</v>
      </c>
      <c r="F409" s="15" t="s">
        <v>23</v>
      </c>
      <c r="G409" s="15" t="s">
        <v>24</v>
      </c>
      <c r="H409" s="15" t="s">
        <v>23</v>
      </c>
      <c r="I409" s="15" t="s">
        <v>23</v>
      </c>
      <c r="J409" s="15" t="s">
        <v>25</v>
      </c>
      <c r="K409" s="414">
        <v>89000</v>
      </c>
      <c r="L409" s="414">
        <f>K409</f>
        <v>89000</v>
      </c>
      <c r="M409" s="414"/>
      <c r="N409" s="212"/>
    </row>
    <row r="410" spans="1:14" s="158" customFormat="1" ht="47.25" thickBot="1" x14ac:dyDescent="0.65">
      <c r="A410" s="758"/>
      <c r="B410" s="759"/>
      <c r="C410" s="498"/>
      <c r="D410" s="498"/>
      <c r="E410" s="698"/>
      <c r="F410" s="698"/>
      <c r="G410" s="698"/>
      <c r="H410" s="698"/>
      <c r="I410" s="699"/>
      <c r="J410" s="499" t="s">
        <v>26</v>
      </c>
      <c r="K410" s="506">
        <f>SUM(K409)</f>
        <v>89000</v>
      </c>
      <c r="L410" s="507"/>
      <c r="M410" s="507"/>
      <c r="N410" s="508"/>
    </row>
    <row r="411" spans="1:14" s="258" customFormat="1" ht="57" customHeight="1" x14ac:dyDescent="0.6">
      <c r="A411" s="254" t="s">
        <v>46</v>
      </c>
      <c r="B411" s="259" t="s">
        <v>299</v>
      </c>
      <c r="C411" s="16"/>
      <c r="D411" s="613"/>
      <c r="E411" s="614"/>
      <c r="F411" s="614"/>
      <c r="G411" s="614"/>
      <c r="H411" s="614"/>
      <c r="I411" s="614"/>
      <c r="J411" s="614"/>
      <c r="K411" s="614"/>
      <c r="L411" s="615"/>
      <c r="M411" s="430"/>
      <c r="N411" s="255"/>
    </row>
    <row r="412" spans="1:14" s="258" customFormat="1" ht="103.5" customHeight="1" x14ac:dyDescent="0.6">
      <c r="A412" s="569"/>
      <c r="B412" s="573" t="s">
        <v>300</v>
      </c>
      <c r="C412" s="15" t="s">
        <v>166</v>
      </c>
      <c r="D412" s="571" t="s">
        <v>21</v>
      </c>
      <c r="E412" s="574" t="s">
        <v>28</v>
      </c>
      <c r="F412" s="570" t="s">
        <v>23</v>
      </c>
      <c r="G412" s="574" t="s">
        <v>24</v>
      </c>
      <c r="H412" s="570" t="s">
        <v>23</v>
      </c>
      <c r="I412" s="570" t="s">
        <v>23</v>
      </c>
      <c r="J412" s="571" t="s">
        <v>25</v>
      </c>
      <c r="K412" s="572">
        <v>20000</v>
      </c>
      <c r="L412" s="431">
        <v>20000</v>
      </c>
      <c r="M412" s="568"/>
      <c r="N412" s="569"/>
    </row>
    <row r="413" spans="1:14" s="260" customFormat="1" ht="46.5" x14ac:dyDescent="0.6">
      <c r="A413" s="216"/>
      <c r="B413" s="216"/>
      <c r="C413" s="99"/>
      <c r="D413" s="173"/>
      <c r="E413" s="218"/>
      <c r="F413" s="218"/>
      <c r="G413" s="218"/>
      <c r="H413" s="215"/>
      <c r="I413" s="215"/>
      <c r="J413" s="37" t="s">
        <v>26</v>
      </c>
      <c r="K413" s="418">
        <v>20000</v>
      </c>
      <c r="L413" s="425"/>
      <c r="M413" s="425"/>
      <c r="N413" s="214"/>
    </row>
    <row r="414" spans="1:14" s="155" customFormat="1" ht="46.5" customHeight="1" x14ac:dyDescent="0.55000000000000004">
      <c r="A414" s="25" t="s">
        <v>91</v>
      </c>
      <c r="B414" s="246" t="s">
        <v>92</v>
      </c>
      <c r="C414" s="16"/>
      <c r="D414" s="629"/>
      <c r="E414" s="630"/>
      <c r="F414" s="630"/>
      <c r="G414" s="630"/>
      <c r="H414" s="630"/>
      <c r="I414" s="630"/>
      <c r="J414" s="630"/>
      <c r="K414" s="630"/>
      <c r="L414" s="630"/>
      <c r="M414" s="630"/>
      <c r="N414" s="631"/>
    </row>
    <row r="415" spans="1:14" s="155" customFormat="1" ht="93" x14ac:dyDescent="0.55000000000000004">
      <c r="A415" s="15"/>
      <c r="B415" s="243" t="s">
        <v>466</v>
      </c>
      <c r="C415" s="15" t="s">
        <v>166</v>
      </c>
      <c r="D415" s="15" t="s">
        <v>21</v>
      </c>
      <c r="E415" s="223" t="s">
        <v>28</v>
      </c>
      <c r="F415" s="15" t="s">
        <v>23</v>
      </c>
      <c r="G415" s="15" t="s">
        <v>24</v>
      </c>
      <c r="H415" s="15" t="s">
        <v>23</v>
      </c>
      <c r="I415" s="15" t="s">
        <v>23</v>
      </c>
      <c r="J415" s="15" t="s">
        <v>25</v>
      </c>
      <c r="K415" s="414">
        <v>10000</v>
      </c>
      <c r="L415" s="414">
        <f>K415</f>
        <v>10000</v>
      </c>
      <c r="M415" s="414"/>
      <c r="N415" s="212"/>
    </row>
    <row r="416" spans="1:14" s="261" customFormat="1" ht="46.5" x14ac:dyDescent="0.55000000000000004">
      <c r="A416" s="632"/>
      <c r="B416" s="633"/>
      <c r="C416" s="99"/>
      <c r="D416" s="99"/>
      <c r="E416" s="634"/>
      <c r="F416" s="634"/>
      <c r="G416" s="634"/>
      <c r="H416" s="634"/>
      <c r="I416" s="635"/>
      <c r="J416" s="37" t="s">
        <v>26</v>
      </c>
      <c r="K416" s="418">
        <f>SUM(K415)</f>
        <v>10000</v>
      </c>
      <c r="L416" s="416"/>
      <c r="M416" s="416"/>
      <c r="N416" s="216"/>
    </row>
    <row r="417" spans="1:14" s="155" customFormat="1" ht="46.5" x14ac:dyDescent="0.55000000000000004">
      <c r="A417" s="25" t="s">
        <v>240</v>
      </c>
      <c r="B417" s="262" t="s">
        <v>161</v>
      </c>
      <c r="C417" s="16"/>
      <c r="D417" s="629"/>
      <c r="E417" s="630"/>
      <c r="F417" s="630"/>
      <c r="G417" s="630"/>
      <c r="H417" s="630"/>
      <c r="I417" s="630"/>
      <c r="J417" s="630"/>
      <c r="K417" s="630"/>
      <c r="L417" s="630"/>
      <c r="M417" s="630"/>
      <c r="N417" s="631"/>
    </row>
    <row r="418" spans="1:14" s="155" customFormat="1" ht="139.5" x14ac:dyDescent="0.55000000000000004">
      <c r="A418" s="15"/>
      <c r="B418" s="263" t="s">
        <v>199</v>
      </c>
      <c r="C418" s="15" t="s">
        <v>166</v>
      </c>
      <c r="D418" s="15" t="s">
        <v>21</v>
      </c>
      <c r="E418" s="14" t="s">
        <v>467</v>
      </c>
      <c r="F418" s="15" t="s">
        <v>23</v>
      </c>
      <c r="G418" s="15" t="s">
        <v>24</v>
      </c>
      <c r="H418" s="15" t="s">
        <v>23</v>
      </c>
      <c r="I418" s="15" t="s">
        <v>23</v>
      </c>
      <c r="J418" s="15" t="s">
        <v>25</v>
      </c>
      <c r="K418" s="415">
        <v>20000</v>
      </c>
      <c r="L418" s="415">
        <f>K418</f>
        <v>20000</v>
      </c>
      <c r="M418" s="432"/>
      <c r="N418" s="212"/>
    </row>
    <row r="419" spans="1:14" s="158" customFormat="1" ht="46.5" x14ac:dyDescent="0.6">
      <c r="A419" s="632"/>
      <c r="B419" s="669"/>
      <c r="C419" s="99"/>
      <c r="D419" s="99"/>
      <c r="E419" s="634"/>
      <c r="F419" s="634"/>
      <c r="G419" s="634"/>
      <c r="H419" s="634"/>
      <c r="I419" s="635"/>
      <c r="J419" s="37" t="s">
        <v>26</v>
      </c>
      <c r="K419" s="418">
        <f>SUM(K418)</f>
        <v>20000</v>
      </c>
      <c r="L419" s="416"/>
      <c r="M419" s="416"/>
      <c r="N419" s="216"/>
    </row>
    <row r="420" spans="1:14" s="155" customFormat="1" ht="46.5" x14ac:dyDescent="0.55000000000000004">
      <c r="A420" s="25" t="s">
        <v>94</v>
      </c>
      <c r="B420" s="262" t="s">
        <v>301</v>
      </c>
      <c r="C420" s="204"/>
      <c r="D420" s="629"/>
      <c r="E420" s="630"/>
      <c r="F420" s="630"/>
      <c r="G420" s="630"/>
      <c r="H420" s="630"/>
      <c r="I420" s="630"/>
      <c r="J420" s="630"/>
      <c r="K420" s="630"/>
      <c r="L420" s="630"/>
      <c r="M420" s="630"/>
      <c r="N420" s="631"/>
    </row>
    <row r="421" spans="1:14" s="155" customFormat="1" ht="186" customHeight="1" x14ac:dyDescent="0.55000000000000004">
      <c r="A421" s="15"/>
      <c r="B421" s="263" t="s">
        <v>468</v>
      </c>
      <c r="C421" s="15" t="s">
        <v>166</v>
      </c>
      <c r="D421" s="15" t="s">
        <v>21</v>
      </c>
      <c r="E421" s="14" t="s">
        <v>100</v>
      </c>
      <c r="F421" s="15" t="s">
        <v>23</v>
      </c>
      <c r="G421" s="15" t="s">
        <v>24</v>
      </c>
      <c r="H421" s="15" t="s">
        <v>23</v>
      </c>
      <c r="I421" s="15" t="s">
        <v>23</v>
      </c>
      <c r="J421" s="15" t="s">
        <v>25</v>
      </c>
      <c r="K421" s="415">
        <v>55000</v>
      </c>
      <c r="L421" s="415">
        <f>K421</f>
        <v>55000</v>
      </c>
      <c r="M421" s="432"/>
      <c r="N421" s="212"/>
    </row>
    <row r="422" spans="1:14" s="158" customFormat="1" ht="47.25" thickBot="1" x14ac:dyDescent="0.65">
      <c r="A422" s="670"/>
      <c r="B422" s="670"/>
      <c r="C422" s="498"/>
      <c r="D422" s="99"/>
      <c r="E422" s="671"/>
      <c r="F422" s="672"/>
      <c r="G422" s="672"/>
      <c r="H422" s="672"/>
      <c r="I422" s="672"/>
      <c r="J422" s="37" t="s">
        <v>26</v>
      </c>
      <c r="K422" s="418">
        <f>K421</f>
        <v>55000</v>
      </c>
      <c r="L422" s="418"/>
      <c r="M422" s="418"/>
      <c r="N422" s="264"/>
    </row>
    <row r="423" spans="1:14" s="158" customFormat="1" ht="74.25" customHeight="1" x14ac:dyDescent="0.6">
      <c r="A423" s="241"/>
      <c r="B423" s="241"/>
      <c r="C423" s="241"/>
      <c r="D423" s="241"/>
      <c r="E423" s="241"/>
      <c r="F423" s="241"/>
      <c r="G423" s="241"/>
      <c r="H423" s="241"/>
      <c r="I423" s="241"/>
      <c r="J423" s="241"/>
      <c r="K423" s="421">
        <f>+K354+K357+K362+K365+K368+K371+K374+K378+K382+K385+K388+K391+K394+K398+K401+K404+K407+K410+K413+K416+K419+K422</f>
        <v>5399268</v>
      </c>
      <c r="L423" s="421">
        <f>+K423</f>
        <v>5399268</v>
      </c>
      <c r="M423" s="421"/>
      <c r="N423" s="241"/>
    </row>
    <row r="424" spans="1:14" s="11" customFormat="1" ht="96" customHeight="1" x14ac:dyDescent="0.25">
      <c r="A424" s="636" t="s">
        <v>0</v>
      </c>
      <c r="B424" s="637" t="s">
        <v>1</v>
      </c>
      <c r="C424" s="620" t="s">
        <v>2</v>
      </c>
      <c r="D424" s="641" t="s">
        <v>3</v>
      </c>
      <c r="E424" s="643" t="s">
        <v>4</v>
      </c>
      <c r="F424" s="620" t="s">
        <v>5</v>
      </c>
      <c r="G424" s="620"/>
      <c r="H424" s="620"/>
      <c r="I424" s="620"/>
      <c r="J424" s="620" t="s">
        <v>6</v>
      </c>
      <c r="K424" s="621" t="s">
        <v>7</v>
      </c>
      <c r="L424" s="621"/>
      <c r="M424" s="621"/>
      <c r="N424" s="626" t="s">
        <v>8</v>
      </c>
    </row>
    <row r="425" spans="1:14" s="11" customFormat="1" ht="68.25" customHeight="1" x14ac:dyDescent="0.25">
      <c r="A425" s="636"/>
      <c r="B425" s="637"/>
      <c r="C425" s="620"/>
      <c r="D425" s="642"/>
      <c r="E425" s="643"/>
      <c r="F425" s="7" t="s">
        <v>9</v>
      </c>
      <c r="G425" s="7" t="s">
        <v>10</v>
      </c>
      <c r="H425" s="7" t="s">
        <v>11</v>
      </c>
      <c r="I425" s="7" t="s">
        <v>12</v>
      </c>
      <c r="J425" s="620"/>
      <c r="K425" s="459" t="s">
        <v>13</v>
      </c>
      <c r="L425" s="460">
        <v>5</v>
      </c>
      <c r="M425" s="461" t="s">
        <v>15</v>
      </c>
      <c r="N425" s="626"/>
    </row>
    <row r="426" spans="1:14" s="284" customFormat="1" ht="46.5" x14ac:dyDescent="0.55000000000000004">
      <c r="A426" s="644" t="s">
        <v>200</v>
      </c>
      <c r="B426" s="645"/>
      <c r="C426" s="645"/>
      <c r="D426" s="645"/>
      <c r="E426" s="645"/>
      <c r="F426" s="645"/>
      <c r="G426" s="645"/>
      <c r="H426" s="645"/>
      <c r="I426" s="645"/>
      <c r="J426" s="645"/>
      <c r="K426" s="645"/>
      <c r="L426" s="645"/>
      <c r="M426" s="645"/>
      <c r="N426" s="646"/>
    </row>
    <row r="427" spans="1:14" s="284" customFormat="1" ht="46.5" x14ac:dyDescent="0.55000000000000004">
      <c r="A427" s="266" t="s">
        <v>17</v>
      </c>
      <c r="B427" s="647"/>
      <c r="C427" s="648"/>
      <c r="D427" s="648"/>
      <c r="E427" s="648"/>
      <c r="F427" s="648"/>
      <c r="G427" s="648"/>
      <c r="H427" s="648"/>
      <c r="I427" s="648"/>
      <c r="J427" s="648"/>
      <c r="K427" s="648"/>
      <c r="L427" s="648"/>
      <c r="M427" s="648"/>
      <c r="N427" s="649"/>
    </row>
    <row r="428" spans="1:14" s="284" customFormat="1" ht="58.5" customHeight="1" x14ac:dyDescent="0.55000000000000004">
      <c r="A428" s="26" t="s">
        <v>57</v>
      </c>
      <c r="B428" s="285" t="s">
        <v>201</v>
      </c>
      <c r="C428" s="16"/>
      <c r="D428" s="629"/>
      <c r="E428" s="630"/>
      <c r="F428" s="630"/>
      <c r="G428" s="630"/>
      <c r="H428" s="630"/>
      <c r="I428" s="630"/>
      <c r="J428" s="630"/>
      <c r="K428" s="630"/>
      <c r="L428" s="630"/>
      <c r="M428" s="630"/>
      <c r="N428" s="631"/>
    </row>
    <row r="429" spans="1:14" s="284" customFormat="1" ht="126" customHeight="1" x14ac:dyDescent="0.55000000000000004">
      <c r="A429" s="188"/>
      <c r="B429" s="286" t="s">
        <v>305</v>
      </c>
      <c r="C429" s="15" t="s">
        <v>202</v>
      </c>
      <c r="D429" s="15" t="s">
        <v>21</v>
      </c>
      <c r="E429" s="287" t="s">
        <v>28</v>
      </c>
      <c r="F429" s="15" t="s">
        <v>23</v>
      </c>
      <c r="G429" s="15" t="s">
        <v>24</v>
      </c>
      <c r="H429" s="15" t="s">
        <v>23</v>
      </c>
      <c r="I429" s="15" t="s">
        <v>23</v>
      </c>
      <c r="J429" s="189" t="s">
        <v>25</v>
      </c>
      <c r="K429" s="414">
        <v>100000</v>
      </c>
      <c r="L429" s="433"/>
      <c r="M429" s="433">
        <f>K429</f>
        <v>100000</v>
      </c>
      <c r="N429" s="287"/>
    </row>
    <row r="430" spans="1:14" s="293" customFormat="1" ht="46.5" x14ac:dyDescent="0.6">
      <c r="A430" s="650"/>
      <c r="B430" s="651"/>
      <c r="C430" s="99"/>
      <c r="D430" s="99"/>
      <c r="E430" s="638"/>
      <c r="F430" s="639"/>
      <c r="G430" s="639"/>
      <c r="H430" s="639"/>
      <c r="I430" s="640"/>
      <c r="J430" s="190" t="s">
        <v>26</v>
      </c>
      <c r="K430" s="418">
        <f>SUM(K429)</f>
        <v>100000</v>
      </c>
      <c r="L430" s="434"/>
      <c r="M430" s="434"/>
      <c r="N430" s="292"/>
    </row>
    <row r="431" spans="1:14" s="284" customFormat="1" ht="93" x14ac:dyDescent="0.55000000000000004">
      <c r="A431" s="188" t="s">
        <v>19</v>
      </c>
      <c r="B431" s="285" t="s">
        <v>306</v>
      </c>
      <c r="C431" s="15"/>
      <c r="D431" s="629"/>
      <c r="E431" s="630"/>
      <c r="F431" s="630"/>
      <c r="G431" s="630"/>
      <c r="H431" s="630"/>
      <c r="I431" s="630"/>
      <c r="J431" s="630"/>
      <c r="K431" s="630"/>
      <c r="L431" s="630"/>
      <c r="M431" s="630"/>
      <c r="N431" s="631"/>
    </row>
    <row r="432" spans="1:14" s="284" customFormat="1" ht="123" customHeight="1" x14ac:dyDescent="0.55000000000000004">
      <c r="A432" s="760"/>
      <c r="B432" s="294" t="s">
        <v>307</v>
      </c>
      <c r="C432" s="606" t="s">
        <v>202</v>
      </c>
      <c r="D432" s="15" t="s">
        <v>21</v>
      </c>
      <c r="E432" s="287" t="s">
        <v>22</v>
      </c>
      <c r="F432" s="15" t="s">
        <v>23</v>
      </c>
      <c r="G432" s="15" t="s">
        <v>24</v>
      </c>
      <c r="H432" s="15" t="s">
        <v>23</v>
      </c>
      <c r="I432" s="15" t="s">
        <v>23</v>
      </c>
      <c r="J432" s="189" t="s">
        <v>25</v>
      </c>
      <c r="K432" s="414">
        <v>130000</v>
      </c>
      <c r="L432" s="433"/>
      <c r="M432" s="433">
        <v>130000</v>
      </c>
      <c r="N432" s="287"/>
    </row>
    <row r="433" spans="1:15" s="284" customFormat="1" ht="139.5" customHeight="1" x14ac:dyDescent="0.55000000000000004">
      <c r="A433" s="760"/>
      <c r="B433" s="294" t="s">
        <v>308</v>
      </c>
      <c r="C433" s="607"/>
      <c r="D433" s="15" t="s">
        <v>21</v>
      </c>
      <c r="E433" s="198" t="s">
        <v>28</v>
      </c>
      <c r="F433" s="15" t="s">
        <v>23</v>
      </c>
      <c r="G433" s="15" t="s">
        <v>24</v>
      </c>
      <c r="H433" s="15" t="s">
        <v>436</v>
      </c>
      <c r="I433" s="15" t="s">
        <v>23</v>
      </c>
      <c r="J433" s="189" t="s">
        <v>25</v>
      </c>
      <c r="K433" s="414">
        <v>100000</v>
      </c>
      <c r="L433" s="433"/>
      <c r="M433" s="433">
        <f>K433</f>
        <v>100000</v>
      </c>
      <c r="N433" s="287"/>
    </row>
    <row r="434" spans="1:15" s="293" customFormat="1" ht="46.5" x14ac:dyDescent="0.6">
      <c r="A434" s="650"/>
      <c r="B434" s="651"/>
      <c r="C434" s="484"/>
      <c r="D434" s="484"/>
      <c r="E434" s="638"/>
      <c r="F434" s="639"/>
      <c r="G434" s="639"/>
      <c r="H434" s="639"/>
      <c r="I434" s="640"/>
      <c r="J434" s="190" t="s">
        <v>26</v>
      </c>
      <c r="K434" s="418">
        <f>SUM(K432:K433)</f>
        <v>230000</v>
      </c>
      <c r="L434" s="434"/>
      <c r="M434" s="434"/>
      <c r="N434" s="292"/>
    </row>
    <row r="435" spans="1:15" s="284" customFormat="1" ht="46.5" x14ac:dyDescent="0.55000000000000004">
      <c r="A435" s="761"/>
      <c r="B435" s="761"/>
      <c r="C435" s="761"/>
      <c r="D435" s="761"/>
      <c r="E435" s="761"/>
      <c r="F435" s="761"/>
      <c r="G435" s="761"/>
      <c r="H435" s="761"/>
      <c r="I435" s="761"/>
      <c r="J435" s="295" t="s">
        <v>29</v>
      </c>
      <c r="K435" s="421">
        <f>+K434+K430</f>
        <v>330000</v>
      </c>
      <c r="L435" s="435"/>
      <c r="M435" s="435">
        <f>M429+M432+M433</f>
        <v>330000</v>
      </c>
      <c r="N435" s="295"/>
    </row>
    <row r="436" spans="1:15" s="284" customFormat="1" ht="46.5" x14ac:dyDescent="0.55000000000000004">
      <c r="A436" s="267" t="s">
        <v>30</v>
      </c>
      <c r="B436" s="762" t="s">
        <v>31</v>
      </c>
      <c r="C436" s="762"/>
      <c r="D436" s="762"/>
      <c r="E436" s="762"/>
      <c r="F436" s="762"/>
      <c r="G436" s="762"/>
      <c r="H436" s="762"/>
      <c r="I436" s="762"/>
      <c r="J436" s="762"/>
      <c r="K436" s="762"/>
      <c r="L436" s="762"/>
      <c r="M436" s="762"/>
      <c r="N436" s="762"/>
    </row>
    <row r="437" spans="1:15" s="284" customFormat="1" ht="46.5" customHeight="1" x14ac:dyDescent="0.55000000000000004">
      <c r="A437" s="852" t="s">
        <v>36</v>
      </c>
      <c r="B437" s="300" t="s">
        <v>204</v>
      </c>
      <c r="C437" s="16"/>
      <c r="D437" s="629"/>
      <c r="E437" s="630"/>
      <c r="F437" s="630"/>
      <c r="G437" s="630"/>
      <c r="H437" s="630"/>
      <c r="I437" s="630"/>
      <c r="J437" s="630"/>
      <c r="K437" s="630"/>
      <c r="L437" s="630"/>
      <c r="M437" s="630"/>
      <c r="N437" s="631"/>
    </row>
    <row r="438" spans="1:15" s="284" customFormat="1" ht="381.75" customHeight="1" x14ac:dyDescent="0.55000000000000004">
      <c r="A438" s="820"/>
      <c r="B438" s="846" t="s">
        <v>495</v>
      </c>
      <c r="C438" s="606" t="s">
        <v>202</v>
      </c>
      <c r="D438" s="606" t="s">
        <v>21</v>
      </c>
      <c r="E438" s="606" t="s">
        <v>22</v>
      </c>
      <c r="F438" s="606" t="s">
        <v>38</v>
      </c>
      <c r="G438" s="606" t="s">
        <v>24</v>
      </c>
      <c r="H438" s="606" t="s">
        <v>38</v>
      </c>
      <c r="I438" s="606" t="s">
        <v>38</v>
      </c>
      <c r="J438" s="606" t="s">
        <v>25</v>
      </c>
      <c r="K438" s="604">
        <f>156025-28000</f>
        <v>128025</v>
      </c>
      <c r="L438" s="604">
        <f>K438</f>
        <v>128025</v>
      </c>
      <c r="M438" s="606"/>
      <c r="N438" s="606"/>
    </row>
    <row r="439" spans="1:15" s="284" customFormat="1" ht="409.6" customHeight="1" thickBot="1" x14ac:dyDescent="0.6">
      <c r="A439" s="855"/>
      <c r="B439" s="856"/>
      <c r="C439" s="857"/>
      <c r="D439" s="857"/>
      <c r="E439" s="857"/>
      <c r="F439" s="857"/>
      <c r="G439" s="857"/>
      <c r="H439" s="857"/>
      <c r="I439" s="857"/>
      <c r="J439" s="857"/>
      <c r="K439" s="858"/>
      <c r="L439" s="858"/>
      <c r="M439" s="857"/>
      <c r="N439" s="857"/>
    </row>
    <row r="440" spans="1:15" s="284" customFormat="1" ht="394.5" customHeight="1" x14ac:dyDescent="0.55000000000000004">
      <c r="A440" s="850"/>
      <c r="B440" s="849" t="s">
        <v>494</v>
      </c>
      <c r="C440" s="661" t="s">
        <v>202</v>
      </c>
      <c r="D440" s="853"/>
      <c r="E440" s="853"/>
      <c r="F440" s="853"/>
      <c r="G440" s="853"/>
      <c r="H440" s="853"/>
      <c r="I440" s="853"/>
      <c r="J440" s="853"/>
      <c r="K440" s="854"/>
      <c r="L440" s="854"/>
      <c r="M440" s="853"/>
      <c r="N440" s="853"/>
      <c r="O440" s="284" t="s">
        <v>494</v>
      </c>
    </row>
    <row r="441" spans="1:15" s="284" customFormat="1" ht="145.5" customHeight="1" x14ac:dyDescent="0.7">
      <c r="A441" s="851"/>
      <c r="B441" s="301" t="s">
        <v>469</v>
      </c>
      <c r="C441" s="661"/>
      <c r="D441" s="15" t="s">
        <v>21</v>
      </c>
      <c r="E441" s="299" t="s">
        <v>28</v>
      </c>
      <c r="F441" s="15" t="s">
        <v>38</v>
      </c>
      <c r="G441" s="15" t="s">
        <v>24</v>
      </c>
      <c r="H441" s="15" t="s">
        <v>38</v>
      </c>
      <c r="I441" s="15" t="s">
        <v>38</v>
      </c>
      <c r="J441" s="189" t="s">
        <v>25</v>
      </c>
      <c r="K441" s="414">
        <v>28000</v>
      </c>
      <c r="L441" s="433">
        <f>K441</f>
        <v>28000</v>
      </c>
      <c r="M441" s="436"/>
      <c r="N441" s="298"/>
    </row>
    <row r="442" spans="1:15" s="293" customFormat="1" ht="46.5" x14ac:dyDescent="0.6">
      <c r="A442" s="650"/>
      <c r="B442" s="651"/>
      <c r="C442" s="173"/>
      <c r="D442" s="173"/>
      <c r="E442" s="638"/>
      <c r="F442" s="639"/>
      <c r="G442" s="639"/>
      <c r="H442" s="639"/>
      <c r="I442" s="640"/>
      <c r="J442" s="190" t="s">
        <v>26</v>
      </c>
      <c r="K442" s="418">
        <f>SUM(K438:K441)</f>
        <v>156025</v>
      </c>
      <c r="L442" s="434"/>
      <c r="M442" s="434"/>
      <c r="N442" s="292"/>
    </row>
    <row r="443" spans="1:15" s="284" customFormat="1" ht="46.5" customHeight="1" x14ac:dyDescent="0.55000000000000004">
      <c r="A443" s="26" t="s">
        <v>205</v>
      </c>
      <c r="B443" s="300" t="s">
        <v>206</v>
      </c>
      <c r="C443" s="204"/>
      <c r="D443" s="629"/>
      <c r="E443" s="630"/>
      <c r="F443" s="630"/>
      <c r="G443" s="630"/>
      <c r="H443" s="630"/>
      <c r="I443" s="630"/>
      <c r="J443" s="630"/>
      <c r="K443" s="630"/>
      <c r="L443" s="630"/>
      <c r="M443" s="630"/>
      <c r="N443" s="631"/>
    </row>
    <row r="444" spans="1:15" s="284" customFormat="1" ht="93" x14ac:dyDescent="0.7">
      <c r="A444" s="26"/>
      <c r="B444" s="301" t="s">
        <v>309</v>
      </c>
      <c r="C444" s="606" t="s">
        <v>202</v>
      </c>
      <c r="D444" s="15" t="s">
        <v>21</v>
      </c>
      <c r="E444" s="297" t="s">
        <v>28</v>
      </c>
      <c r="F444" s="15" t="s">
        <v>23</v>
      </c>
      <c r="G444" s="15" t="s">
        <v>24</v>
      </c>
      <c r="H444" s="15" t="s">
        <v>23</v>
      </c>
      <c r="I444" s="15" t="s">
        <v>23</v>
      </c>
      <c r="J444" s="189" t="s">
        <v>25</v>
      </c>
      <c r="K444" s="414">
        <v>17000</v>
      </c>
      <c r="L444" s="433">
        <f>K444</f>
        <v>17000</v>
      </c>
      <c r="M444" s="433"/>
      <c r="N444" s="298"/>
    </row>
    <row r="445" spans="1:15" s="284" customFormat="1" ht="135" customHeight="1" x14ac:dyDescent="0.7">
      <c r="A445" s="106"/>
      <c r="B445" s="308" t="s">
        <v>470</v>
      </c>
      <c r="C445" s="607"/>
      <c r="D445" s="47" t="s">
        <v>21</v>
      </c>
      <c r="E445" s="189" t="s">
        <v>331</v>
      </c>
      <c r="F445" s="15" t="s">
        <v>23</v>
      </c>
      <c r="G445" s="15" t="s">
        <v>24</v>
      </c>
      <c r="H445" s="15" t="s">
        <v>23</v>
      </c>
      <c r="I445" s="15" t="s">
        <v>23</v>
      </c>
      <c r="J445" s="189" t="s">
        <v>25</v>
      </c>
      <c r="K445" s="414">
        <v>90000</v>
      </c>
      <c r="L445" s="433">
        <f>K445</f>
        <v>90000</v>
      </c>
      <c r="M445" s="433"/>
      <c r="N445" s="298"/>
    </row>
    <row r="446" spans="1:15" s="293" customFormat="1" ht="46.5" x14ac:dyDescent="0.6">
      <c r="A446" s="650"/>
      <c r="B446" s="651"/>
      <c r="C446" s="173"/>
      <c r="D446" s="173"/>
      <c r="E446" s="638"/>
      <c r="F446" s="639"/>
      <c r="G446" s="639"/>
      <c r="H446" s="639"/>
      <c r="I446" s="640"/>
      <c r="J446" s="190" t="s">
        <v>26</v>
      </c>
      <c r="K446" s="418">
        <f>SUM(K443:K445)</f>
        <v>107000</v>
      </c>
      <c r="L446" s="434"/>
      <c r="M446" s="434"/>
      <c r="N446" s="292"/>
    </row>
    <row r="447" spans="1:15" s="302" customFormat="1" ht="46.5" x14ac:dyDescent="0.6">
      <c r="A447" s="26" t="s">
        <v>207</v>
      </c>
      <c r="B447" s="300" t="s">
        <v>117</v>
      </c>
      <c r="C447" s="204"/>
      <c r="D447" s="629"/>
      <c r="E447" s="630"/>
      <c r="F447" s="630"/>
      <c r="G447" s="630"/>
      <c r="H447" s="630"/>
      <c r="I447" s="630"/>
      <c r="J447" s="630"/>
      <c r="K447" s="630"/>
      <c r="L447" s="630"/>
      <c r="M447" s="630"/>
      <c r="N447" s="631"/>
    </row>
    <row r="448" spans="1:15" s="303" customFormat="1" ht="240" customHeight="1" x14ac:dyDescent="0.7">
      <c r="A448" s="26"/>
      <c r="B448" s="301" t="s">
        <v>471</v>
      </c>
      <c r="C448" s="15" t="s">
        <v>202</v>
      </c>
      <c r="D448" s="15" t="s">
        <v>21</v>
      </c>
      <c r="E448" s="297" t="s">
        <v>28</v>
      </c>
      <c r="F448" s="15" t="s">
        <v>23</v>
      </c>
      <c r="G448" s="15" t="s">
        <v>24</v>
      </c>
      <c r="H448" s="15" t="s">
        <v>23</v>
      </c>
      <c r="I448" s="15" t="s">
        <v>23</v>
      </c>
      <c r="J448" s="189" t="s">
        <v>25</v>
      </c>
      <c r="K448" s="414">
        <v>17900</v>
      </c>
      <c r="L448" s="433">
        <f>K448</f>
        <v>17900</v>
      </c>
      <c r="M448" s="436"/>
      <c r="N448" s="298"/>
    </row>
    <row r="449" spans="1:14" s="293" customFormat="1" ht="46.5" x14ac:dyDescent="0.6">
      <c r="A449" s="650"/>
      <c r="B449" s="651"/>
      <c r="C449" s="99"/>
      <c r="D449" s="173"/>
      <c r="E449" s="638"/>
      <c r="F449" s="639"/>
      <c r="G449" s="639"/>
      <c r="H449" s="639"/>
      <c r="I449" s="640"/>
      <c r="J449" s="190" t="s">
        <v>26</v>
      </c>
      <c r="K449" s="418">
        <f>SUM(K447:K448)</f>
        <v>17900</v>
      </c>
      <c r="L449" s="434"/>
      <c r="M449" s="434"/>
      <c r="N449" s="292"/>
    </row>
    <row r="450" spans="1:14" s="284" customFormat="1" ht="93" x14ac:dyDescent="0.55000000000000004">
      <c r="A450" s="26" t="s">
        <v>32</v>
      </c>
      <c r="B450" s="300" t="s">
        <v>208</v>
      </c>
      <c r="C450" s="16"/>
      <c r="D450" s="629"/>
      <c r="E450" s="630"/>
      <c r="F450" s="630"/>
      <c r="G450" s="630"/>
      <c r="H450" s="630"/>
      <c r="I450" s="630"/>
      <c r="J450" s="630"/>
      <c r="K450" s="630"/>
      <c r="L450" s="630"/>
      <c r="M450" s="630"/>
      <c r="N450" s="631"/>
    </row>
    <row r="451" spans="1:14" s="284" customFormat="1" ht="139.5" x14ac:dyDescent="0.7">
      <c r="A451" s="26"/>
      <c r="B451" s="301" t="s">
        <v>472</v>
      </c>
      <c r="C451" s="15" t="s">
        <v>202</v>
      </c>
      <c r="D451" s="15" t="s">
        <v>21</v>
      </c>
      <c r="E451" s="189" t="s">
        <v>209</v>
      </c>
      <c r="F451" s="15" t="s">
        <v>23</v>
      </c>
      <c r="G451" s="15" t="s">
        <v>24</v>
      </c>
      <c r="H451" s="15" t="s">
        <v>23</v>
      </c>
      <c r="I451" s="15" t="s">
        <v>23</v>
      </c>
      <c r="J451" s="189" t="s">
        <v>25</v>
      </c>
      <c r="K451" s="414">
        <v>60000</v>
      </c>
      <c r="L451" s="433">
        <f>K451</f>
        <v>60000</v>
      </c>
      <c r="M451" s="436"/>
      <c r="N451" s="298"/>
    </row>
    <row r="452" spans="1:14" s="293" customFormat="1" ht="46.5" x14ac:dyDescent="0.6">
      <c r="A452" s="650"/>
      <c r="B452" s="651"/>
      <c r="C452" s="99"/>
      <c r="D452" s="173"/>
      <c r="E452" s="638"/>
      <c r="F452" s="639"/>
      <c r="G452" s="639"/>
      <c r="H452" s="639"/>
      <c r="I452" s="640"/>
      <c r="J452" s="190" t="s">
        <v>26</v>
      </c>
      <c r="K452" s="418">
        <f>K451</f>
        <v>60000</v>
      </c>
      <c r="L452" s="434"/>
      <c r="M452" s="434"/>
      <c r="N452" s="292"/>
    </row>
    <row r="453" spans="1:14" s="284" customFormat="1" ht="46.5" x14ac:dyDescent="0.55000000000000004">
      <c r="A453" s="26" t="s">
        <v>33</v>
      </c>
      <c r="B453" s="300" t="s">
        <v>210</v>
      </c>
      <c r="C453" s="16"/>
      <c r="D453" s="629"/>
      <c r="E453" s="630"/>
      <c r="F453" s="630"/>
      <c r="G453" s="630"/>
      <c r="H453" s="630"/>
      <c r="I453" s="630"/>
      <c r="J453" s="630"/>
      <c r="K453" s="630"/>
      <c r="L453" s="630"/>
      <c r="M453" s="630"/>
      <c r="N453" s="631"/>
    </row>
    <row r="454" spans="1:14" s="284" customFormat="1" ht="149.25" customHeight="1" x14ac:dyDescent="0.7">
      <c r="A454" s="26"/>
      <c r="B454" s="301" t="s">
        <v>210</v>
      </c>
      <c r="C454" s="15" t="s">
        <v>202</v>
      </c>
      <c r="D454" s="15" t="s">
        <v>21</v>
      </c>
      <c r="E454" s="189" t="s">
        <v>384</v>
      </c>
      <c r="F454" s="15" t="s">
        <v>23</v>
      </c>
      <c r="G454" s="15" t="s">
        <v>24</v>
      </c>
      <c r="H454" s="15" t="s">
        <v>23</v>
      </c>
      <c r="I454" s="15" t="s">
        <v>23</v>
      </c>
      <c r="J454" s="189" t="s">
        <v>25</v>
      </c>
      <c r="K454" s="414">
        <v>261400</v>
      </c>
      <c r="L454" s="433">
        <f>K454</f>
        <v>261400</v>
      </c>
      <c r="M454" s="436"/>
      <c r="N454" s="298"/>
    </row>
    <row r="455" spans="1:14" s="293" customFormat="1" ht="46.5" x14ac:dyDescent="0.6">
      <c r="A455" s="650"/>
      <c r="B455" s="651"/>
      <c r="C455" s="99"/>
      <c r="D455" s="173"/>
      <c r="E455" s="638"/>
      <c r="F455" s="639"/>
      <c r="G455" s="639"/>
      <c r="H455" s="639"/>
      <c r="I455" s="640"/>
      <c r="J455" s="190" t="s">
        <v>26</v>
      </c>
      <c r="K455" s="418">
        <f>SUM(K453:K454)</f>
        <v>261400</v>
      </c>
      <c r="L455" s="434"/>
      <c r="M455" s="434"/>
      <c r="N455" s="292"/>
    </row>
    <row r="456" spans="1:14" s="284" customFormat="1" ht="93" x14ac:dyDescent="0.55000000000000004">
      <c r="A456" s="106" t="s">
        <v>196</v>
      </c>
      <c r="B456" s="300" t="s">
        <v>211</v>
      </c>
      <c r="C456" s="16"/>
      <c r="D456" s="629"/>
      <c r="E456" s="630"/>
      <c r="F456" s="630"/>
      <c r="G456" s="630"/>
      <c r="H456" s="630"/>
      <c r="I456" s="630"/>
      <c r="J456" s="630"/>
      <c r="K456" s="630"/>
      <c r="L456" s="630"/>
      <c r="M456" s="630"/>
      <c r="N456" s="631"/>
    </row>
    <row r="457" spans="1:14" s="284" customFormat="1" ht="154.5" customHeight="1" x14ac:dyDescent="0.55000000000000004">
      <c r="A457" s="189"/>
      <c r="B457" s="304" t="s">
        <v>473</v>
      </c>
      <c r="C457" s="15" t="s">
        <v>202</v>
      </c>
      <c r="D457" s="15" t="s">
        <v>21</v>
      </c>
      <c r="E457" s="191" t="s">
        <v>28</v>
      </c>
      <c r="F457" s="15" t="s">
        <v>23</v>
      </c>
      <c r="G457" s="15" t="s">
        <v>24</v>
      </c>
      <c r="H457" s="15" t="s">
        <v>23</v>
      </c>
      <c r="I457" s="15" t="s">
        <v>23</v>
      </c>
      <c r="J457" s="189" t="s">
        <v>25</v>
      </c>
      <c r="K457" s="65">
        <v>150000</v>
      </c>
      <c r="L457" s="437">
        <f>K457</f>
        <v>150000</v>
      </c>
      <c r="M457" s="437"/>
      <c r="N457" s="189"/>
    </row>
    <row r="458" spans="1:14" s="293" customFormat="1" ht="46.5" x14ac:dyDescent="0.6">
      <c r="A458" s="288"/>
      <c r="B458" s="306"/>
      <c r="C458" s="99"/>
      <c r="D458" s="173"/>
      <c r="E458" s="638"/>
      <c r="F458" s="639"/>
      <c r="G458" s="639"/>
      <c r="H458" s="639"/>
      <c r="I458" s="640"/>
      <c r="J458" s="190" t="s">
        <v>26</v>
      </c>
      <c r="K458" s="418">
        <f>SUM(K456:K457)</f>
        <v>150000</v>
      </c>
      <c r="L458" s="434"/>
      <c r="M458" s="434"/>
      <c r="N458" s="292"/>
    </row>
    <row r="459" spans="1:14" s="284" customFormat="1" ht="93" x14ac:dyDescent="0.55000000000000004">
      <c r="A459" s="26" t="s">
        <v>39</v>
      </c>
      <c r="B459" s="300" t="s">
        <v>212</v>
      </c>
      <c r="C459" s="16"/>
      <c r="D459" s="629"/>
      <c r="E459" s="630"/>
      <c r="F459" s="630"/>
      <c r="G459" s="630"/>
      <c r="H459" s="630"/>
      <c r="I459" s="630"/>
      <c r="J459" s="630"/>
      <c r="K459" s="630"/>
      <c r="L459" s="630"/>
      <c r="M459" s="630"/>
      <c r="N459" s="631"/>
    </row>
    <row r="460" spans="1:14" s="284" customFormat="1" ht="150" customHeight="1" x14ac:dyDescent="0.7">
      <c r="A460" s="636"/>
      <c r="B460" s="301" t="s">
        <v>474</v>
      </c>
      <c r="C460" s="602" t="s">
        <v>202</v>
      </c>
      <c r="D460" s="15" t="s">
        <v>21</v>
      </c>
      <c r="E460" s="189" t="s">
        <v>22</v>
      </c>
      <c r="F460" s="15" t="s">
        <v>23</v>
      </c>
      <c r="G460" s="15" t="s">
        <v>24</v>
      </c>
      <c r="H460" s="15" t="s">
        <v>23</v>
      </c>
      <c r="I460" s="15" t="s">
        <v>23</v>
      </c>
      <c r="J460" s="189" t="s">
        <v>25</v>
      </c>
      <c r="K460" s="414">
        <v>210000</v>
      </c>
      <c r="L460" s="433">
        <f>K460</f>
        <v>210000</v>
      </c>
      <c r="M460" s="436"/>
      <c r="N460" s="298"/>
    </row>
    <row r="461" spans="1:14" s="284" customFormat="1" ht="93" x14ac:dyDescent="0.7">
      <c r="A461" s="636"/>
      <c r="B461" s="301" t="s">
        <v>475</v>
      </c>
      <c r="C461" s="602"/>
      <c r="D461" s="15"/>
      <c r="E461" s="189" t="s">
        <v>28</v>
      </c>
      <c r="F461" s="15" t="s">
        <v>23</v>
      </c>
      <c r="G461" s="15" t="s">
        <v>24</v>
      </c>
      <c r="H461" s="15" t="s">
        <v>23</v>
      </c>
      <c r="I461" s="15" t="s">
        <v>23</v>
      </c>
      <c r="J461" s="189" t="s">
        <v>25</v>
      </c>
      <c r="K461" s="414">
        <v>11000</v>
      </c>
      <c r="L461" s="433">
        <f>K461</f>
        <v>11000</v>
      </c>
      <c r="M461" s="436"/>
      <c r="N461" s="298"/>
    </row>
    <row r="462" spans="1:14" s="293" customFormat="1" ht="46.5" x14ac:dyDescent="0.6">
      <c r="A462" s="673"/>
      <c r="B462" s="673"/>
      <c r="C462" s="99"/>
      <c r="D462" s="99"/>
      <c r="E462" s="674"/>
      <c r="F462" s="674"/>
      <c r="G462" s="674"/>
      <c r="H462" s="674"/>
      <c r="I462" s="674"/>
      <c r="J462" s="190" t="s">
        <v>26</v>
      </c>
      <c r="K462" s="418">
        <f>SUM(K460:K461)</f>
        <v>221000</v>
      </c>
      <c r="L462" s="434"/>
      <c r="M462" s="434"/>
      <c r="N462" s="292"/>
    </row>
    <row r="463" spans="1:14" s="284" customFormat="1" ht="46.5" x14ac:dyDescent="0.55000000000000004">
      <c r="A463" s="26" t="s">
        <v>44</v>
      </c>
      <c r="B463" s="300" t="s">
        <v>213</v>
      </c>
      <c r="C463" s="16"/>
      <c r="D463" s="602"/>
      <c r="E463" s="602"/>
      <c r="F463" s="602"/>
      <c r="G463" s="602"/>
      <c r="H463" s="602"/>
      <c r="I463" s="602"/>
      <c r="J463" s="602"/>
      <c r="K463" s="602"/>
      <c r="L463" s="602"/>
      <c r="M463" s="602"/>
      <c r="N463" s="602"/>
    </row>
    <row r="464" spans="1:14" s="284" customFormat="1" ht="180.75" customHeight="1" x14ac:dyDescent="0.7">
      <c r="A464" s="162"/>
      <c r="B464" s="301" t="s">
        <v>476</v>
      </c>
      <c r="C464" s="15" t="s">
        <v>202</v>
      </c>
      <c r="D464" s="15" t="s">
        <v>21</v>
      </c>
      <c r="E464" s="297" t="s">
        <v>28</v>
      </c>
      <c r="F464" s="15" t="s">
        <v>23</v>
      </c>
      <c r="G464" s="15" t="s">
        <v>24</v>
      </c>
      <c r="H464" s="15" t="s">
        <v>23</v>
      </c>
      <c r="I464" s="15" t="s">
        <v>23</v>
      </c>
      <c r="J464" s="189" t="s">
        <v>25</v>
      </c>
      <c r="K464" s="414">
        <v>27700</v>
      </c>
      <c r="L464" s="433">
        <f>K464</f>
        <v>27700</v>
      </c>
      <c r="M464" s="436"/>
      <c r="N464" s="298"/>
    </row>
    <row r="465" spans="1:15" s="293" customFormat="1" ht="46.5" x14ac:dyDescent="0.6">
      <c r="A465" s="673"/>
      <c r="B465" s="673"/>
      <c r="C465" s="99"/>
      <c r="D465" s="99"/>
      <c r="E465" s="674"/>
      <c r="F465" s="674"/>
      <c r="G465" s="674"/>
      <c r="H465" s="674"/>
      <c r="I465" s="674"/>
      <c r="J465" s="190" t="s">
        <v>26</v>
      </c>
      <c r="K465" s="418">
        <f>SUM(K464:K464)</f>
        <v>27700</v>
      </c>
      <c r="L465" s="434"/>
      <c r="M465" s="434"/>
      <c r="N465" s="292"/>
    </row>
    <row r="466" spans="1:15" s="284" customFormat="1" ht="93" x14ac:dyDescent="0.55000000000000004">
      <c r="A466" s="26" t="s">
        <v>46</v>
      </c>
      <c r="B466" s="307" t="s">
        <v>214</v>
      </c>
      <c r="C466" s="16"/>
      <c r="D466" s="602"/>
      <c r="E466" s="602"/>
      <c r="F466" s="602"/>
      <c r="G466" s="602"/>
      <c r="H466" s="602"/>
      <c r="I466" s="602"/>
      <c r="J466" s="602"/>
      <c r="K466" s="602"/>
      <c r="L466" s="602"/>
      <c r="M466" s="602"/>
      <c r="N466" s="602"/>
    </row>
    <row r="467" spans="1:15" s="284" customFormat="1" ht="93" x14ac:dyDescent="0.55000000000000004">
      <c r="A467" s="299"/>
      <c r="B467" s="308" t="s">
        <v>477</v>
      </c>
      <c r="C467" s="15" t="s">
        <v>202</v>
      </c>
      <c r="D467" s="15" t="s">
        <v>21</v>
      </c>
      <c r="E467" s="299" t="s">
        <v>28</v>
      </c>
      <c r="F467" s="15" t="s">
        <v>23</v>
      </c>
      <c r="G467" s="15" t="s">
        <v>24</v>
      </c>
      <c r="H467" s="15" t="s">
        <v>23</v>
      </c>
      <c r="I467" s="15" t="s">
        <v>23</v>
      </c>
      <c r="J467" s="189" t="s">
        <v>25</v>
      </c>
      <c r="K467" s="438">
        <v>30000</v>
      </c>
      <c r="L467" s="433">
        <f>K467</f>
        <v>30000</v>
      </c>
      <c r="M467" s="433"/>
      <c r="N467" s="297"/>
    </row>
    <row r="468" spans="1:15" s="293" customFormat="1" ht="46.5" x14ac:dyDescent="0.6">
      <c r="A468" s="288"/>
      <c r="B468" s="306"/>
      <c r="C468" s="99"/>
      <c r="D468" s="173"/>
      <c r="E468" s="638"/>
      <c r="F468" s="639"/>
      <c r="G468" s="639"/>
      <c r="H468" s="639"/>
      <c r="I468" s="640"/>
      <c r="J468" s="190" t="s">
        <v>26</v>
      </c>
      <c r="K468" s="424">
        <f>K467</f>
        <v>30000</v>
      </c>
      <c r="L468" s="439"/>
      <c r="M468" s="439"/>
      <c r="N468" s="289"/>
    </row>
    <row r="469" spans="1:15" s="284" customFormat="1" ht="46.5" customHeight="1" x14ac:dyDescent="0.55000000000000004">
      <c r="A469" s="26" t="s">
        <v>47</v>
      </c>
      <c r="B469" s="300" t="s">
        <v>122</v>
      </c>
      <c r="C469" s="16"/>
      <c r="D469" s="629"/>
      <c r="E469" s="630"/>
      <c r="F469" s="630"/>
      <c r="G469" s="630"/>
      <c r="H469" s="630"/>
      <c r="I469" s="630"/>
      <c r="J469" s="630"/>
      <c r="K469" s="630"/>
      <c r="L469" s="630"/>
      <c r="M469" s="630"/>
      <c r="N469" s="631"/>
    </row>
    <row r="470" spans="1:15" s="284" customFormat="1" ht="93" x14ac:dyDescent="0.55000000000000004">
      <c r="A470" s="652"/>
      <c r="B470" s="296" t="s">
        <v>478</v>
      </c>
      <c r="C470" s="606" t="s">
        <v>202</v>
      </c>
      <c r="D470" s="15" t="s">
        <v>21</v>
      </c>
      <c r="E470" s="297" t="s">
        <v>22</v>
      </c>
      <c r="F470" s="15" t="s">
        <v>23</v>
      </c>
      <c r="G470" s="15" t="s">
        <v>24</v>
      </c>
      <c r="H470" s="15" t="s">
        <v>23</v>
      </c>
      <c r="I470" s="15" t="s">
        <v>23</v>
      </c>
      <c r="J470" s="189" t="s">
        <v>25</v>
      </c>
      <c r="K470" s="414">
        <v>55000</v>
      </c>
      <c r="L470" s="433">
        <f>K470</f>
        <v>55000</v>
      </c>
      <c r="M470" s="436"/>
      <c r="N470" s="309"/>
    </row>
    <row r="471" spans="1:15" s="284" customFormat="1" ht="369" customHeight="1" x14ac:dyDescent="0.55000000000000004">
      <c r="A471" s="653"/>
      <c r="B471" s="296" t="s">
        <v>479</v>
      </c>
      <c r="C471" s="607"/>
      <c r="D471" s="15" t="s">
        <v>21</v>
      </c>
      <c r="E471" s="297" t="s">
        <v>28</v>
      </c>
      <c r="F471" s="15" t="s">
        <v>23</v>
      </c>
      <c r="G471" s="15" t="s">
        <v>24</v>
      </c>
      <c r="H471" s="15" t="s">
        <v>23</v>
      </c>
      <c r="I471" s="15" t="s">
        <v>23</v>
      </c>
      <c r="J471" s="189" t="s">
        <v>25</v>
      </c>
      <c r="K471" s="414">
        <v>348750</v>
      </c>
      <c r="L471" s="433">
        <f>K471</f>
        <v>348750</v>
      </c>
      <c r="M471" s="436"/>
      <c r="N471" s="309"/>
    </row>
    <row r="472" spans="1:15" s="293" customFormat="1" ht="57" customHeight="1" x14ac:dyDescent="0.6">
      <c r="A472" s="650"/>
      <c r="B472" s="651"/>
      <c r="C472" s="99"/>
      <c r="D472" s="173"/>
      <c r="E472" s="638"/>
      <c r="F472" s="639"/>
      <c r="G472" s="639"/>
      <c r="H472" s="639"/>
      <c r="I472" s="640"/>
      <c r="J472" s="190" t="s">
        <v>26</v>
      </c>
      <c r="K472" s="418">
        <f>SUM(K470:K471)</f>
        <v>403750</v>
      </c>
      <c r="L472" s="434"/>
      <c r="M472" s="434"/>
      <c r="N472" s="292"/>
      <c r="O472" s="310">
        <f>K442+K446+K449+K452+K455+K458+K462+K465+K468+K472</f>
        <v>1434775</v>
      </c>
    </row>
    <row r="473" spans="1:15" s="284" customFormat="1" ht="46.5" customHeight="1" x14ac:dyDescent="0.55000000000000004">
      <c r="A473" s="26" t="s">
        <v>69</v>
      </c>
      <c r="B473" s="300" t="s">
        <v>215</v>
      </c>
      <c r="C473" s="16"/>
      <c r="D473" s="629"/>
      <c r="E473" s="630"/>
      <c r="F473" s="630"/>
      <c r="G473" s="630"/>
      <c r="H473" s="630"/>
      <c r="I473" s="630"/>
      <c r="J473" s="630"/>
      <c r="K473" s="630"/>
      <c r="L473" s="630"/>
      <c r="M473" s="630"/>
      <c r="N473" s="631"/>
    </row>
    <row r="474" spans="1:15" s="284" customFormat="1" ht="264" customHeight="1" x14ac:dyDescent="0.55000000000000004">
      <c r="A474" s="189"/>
      <c r="B474" s="301" t="s">
        <v>480</v>
      </c>
      <c r="C474" s="15" t="s">
        <v>202</v>
      </c>
      <c r="D474" s="15" t="s">
        <v>21</v>
      </c>
      <c r="E474" s="297" t="s">
        <v>22</v>
      </c>
      <c r="F474" s="15" t="s">
        <v>23</v>
      </c>
      <c r="G474" s="15" t="s">
        <v>24</v>
      </c>
      <c r="H474" s="15" t="s">
        <v>23</v>
      </c>
      <c r="I474" s="15" t="s">
        <v>23</v>
      </c>
      <c r="J474" s="189" t="s">
        <v>25</v>
      </c>
      <c r="K474" s="414">
        <v>84970</v>
      </c>
      <c r="L474" s="433">
        <f>K474</f>
        <v>84970</v>
      </c>
      <c r="M474" s="436"/>
      <c r="N474" s="189"/>
    </row>
    <row r="475" spans="1:15" s="293" customFormat="1" ht="46.5" x14ac:dyDescent="0.6">
      <c r="A475" s="650"/>
      <c r="B475" s="651"/>
      <c r="C475" s="99"/>
      <c r="D475" s="173"/>
      <c r="E475" s="638"/>
      <c r="F475" s="639"/>
      <c r="G475" s="639"/>
      <c r="H475" s="639"/>
      <c r="I475" s="640"/>
      <c r="J475" s="190" t="s">
        <v>26</v>
      </c>
      <c r="K475" s="418">
        <f>SUM(K473:K474)</f>
        <v>84970</v>
      </c>
      <c r="L475" s="434"/>
      <c r="M475" s="434"/>
      <c r="N475" s="292"/>
    </row>
    <row r="476" spans="1:15" s="284" customFormat="1" ht="46.5" x14ac:dyDescent="0.55000000000000004">
      <c r="A476" s="26" t="s">
        <v>70</v>
      </c>
      <c r="B476" s="300" t="s">
        <v>216</v>
      </c>
      <c r="C476" s="16"/>
      <c r="D476" s="629"/>
      <c r="E476" s="630"/>
      <c r="F476" s="630"/>
      <c r="G476" s="630"/>
      <c r="H476" s="630"/>
      <c r="I476" s="630"/>
      <c r="J476" s="630"/>
      <c r="K476" s="630"/>
      <c r="L476" s="630"/>
      <c r="M476" s="630"/>
      <c r="N476" s="631"/>
    </row>
    <row r="477" spans="1:15" s="284" customFormat="1" ht="174" customHeight="1" x14ac:dyDescent="0.7">
      <c r="A477" s="192"/>
      <c r="B477" s="296" t="s">
        <v>481</v>
      </c>
      <c r="C477" s="39"/>
      <c r="D477" s="15" t="s">
        <v>21</v>
      </c>
      <c r="E477" s="297" t="s">
        <v>28</v>
      </c>
      <c r="F477" s="15" t="s">
        <v>23</v>
      </c>
      <c r="G477" s="15" t="s">
        <v>24</v>
      </c>
      <c r="H477" s="15" t="s">
        <v>23</v>
      </c>
      <c r="I477" s="15" t="s">
        <v>23</v>
      </c>
      <c r="J477" s="189"/>
      <c r="K477" s="414">
        <v>3900</v>
      </c>
      <c r="L477" s="433">
        <f>K477</f>
        <v>3900</v>
      </c>
      <c r="M477" s="436"/>
      <c r="N477" s="298"/>
    </row>
    <row r="478" spans="1:15" s="293" customFormat="1" ht="46.5" x14ac:dyDescent="0.6">
      <c r="A478" s="650"/>
      <c r="B478" s="651"/>
      <c r="C478" s="173"/>
      <c r="D478" s="173"/>
      <c r="E478" s="638"/>
      <c r="F478" s="639"/>
      <c r="G478" s="639"/>
      <c r="H478" s="639"/>
      <c r="I478" s="640"/>
      <c r="J478" s="190" t="s">
        <v>26</v>
      </c>
      <c r="K478" s="418">
        <f>SUM(K477:K477)</f>
        <v>3900</v>
      </c>
      <c r="L478" s="434"/>
      <c r="M478" s="434"/>
      <c r="N478" s="292"/>
    </row>
    <row r="479" spans="1:15" s="284" customFormat="1" ht="46.5" x14ac:dyDescent="0.55000000000000004">
      <c r="A479" s="26" t="s">
        <v>123</v>
      </c>
      <c r="B479" s="300" t="s">
        <v>217</v>
      </c>
      <c r="C479" s="204"/>
      <c r="D479" s="629"/>
      <c r="E479" s="630"/>
      <c r="F479" s="630"/>
      <c r="G479" s="630"/>
      <c r="H479" s="630"/>
      <c r="I479" s="630"/>
      <c r="J479" s="630"/>
      <c r="K479" s="630"/>
      <c r="L479" s="630"/>
      <c r="M479" s="630"/>
      <c r="N479" s="631"/>
    </row>
    <row r="480" spans="1:15" s="284" customFormat="1" ht="193.5" customHeight="1" x14ac:dyDescent="0.55000000000000004">
      <c r="A480" s="652"/>
      <c r="B480" s="296" t="s">
        <v>483</v>
      </c>
      <c r="C480" s="606" t="s">
        <v>202</v>
      </c>
      <c r="D480" s="15" t="s">
        <v>21</v>
      </c>
      <c r="E480" s="297" t="s">
        <v>22</v>
      </c>
      <c r="F480" s="15" t="s">
        <v>23</v>
      </c>
      <c r="G480" s="15" t="s">
        <v>24</v>
      </c>
      <c r="H480" s="15" t="s">
        <v>23</v>
      </c>
      <c r="I480" s="15" t="s">
        <v>23</v>
      </c>
      <c r="J480" s="189" t="s">
        <v>25</v>
      </c>
      <c r="K480" s="414">
        <v>18690</v>
      </c>
      <c r="L480" s="433">
        <f>K480</f>
        <v>18690</v>
      </c>
      <c r="M480" s="436"/>
      <c r="N480" s="189"/>
    </row>
    <row r="481" spans="1:14" s="284" customFormat="1" ht="139.5" x14ac:dyDescent="0.55000000000000004">
      <c r="A481" s="653"/>
      <c r="B481" s="296" t="s">
        <v>482</v>
      </c>
      <c r="C481" s="607"/>
      <c r="D481" s="15" t="s">
        <v>21</v>
      </c>
      <c r="E481" s="297" t="s">
        <v>28</v>
      </c>
      <c r="F481" s="15" t="s">
        <v>23</v>
      </c>
      <c r="G481" s="15" t="s">
        <v>24</v>
      </c>
      <c r="H481" s="15" t="s">
        <v>23</v>
      </c>
      <c r="I481" s="15" t="s">
        <v>23</v>
      </c>
      <c r="J481" s="189" t="s">
        <v>25</v>
      </c>
      <c r="K481" s="414">
        <v>24350</v>
      </c>
      <c r="L481" s="433">
        <f>K481</f>
        <v>24350</v>
      </c>
      <c r="M481" s="436"/>
      <c r="N481" s="189"/>
    </row>
    <row r="482" spans="1:14" s="293" customFormat="1" ht="46.5" x14ac:dyDescent="0.6">
      <c r="A482" s="650"/>
      <c r="B482" s="651"/>
      <c r="C482" s="173"/>
      <c r="D482" s="173"/>
      <c r="E482" s="638"/>
      <c r="F482" s="639"/>
      <c r="G482" s="639"/>
      <c r="H482" s="639"/>
      <c r="I482" s="640"/>
      <c r="J482" s="190" t="s">
        <v>26</v>
      </c>
      <c r="K482" s="418">
        <f>SUM(K480:K481)</f>
        <v>43040</v>
      </c>
      <c r="L482" s="434"/>
      <c r="M482" s="434"/>
      <c r="N482" s="292"/>
    </row>
    <row r="483" spans="1:14" s="284" customFormat="1" ht="46.5" x14ac:dyDescent="0.55000000000000004">
      <c r="A483" s="26" t="s">
        <v>218</v>
      </c>
      <c r="B483" s="307" t="s">
        <v>219</v>
      </c>
      <c r="C483" s="16"/>
      <c r="D483" s="602"/>
      <c r="E483" s="602"/>
      <c r="F483" s="602"/>
      <c r="G483" s="602"/>
      <c r="H483" s="602"/>
      <c r="I483" s="602"/>
      <c r="J483" s="602"/>
      <c r="K483" s="602"/>
      <c r="L483" s="602"/>
      <c r="M483" s="602"/>
      <c r="N483" s="602"/>
    </row>
    <row r="484" spans="1:14" s="284" customFormat="1" ht="153" customHeight="1" x14ac:dyDescent="0.55000000000000004">
      <c r="A484" s="297"/>
      <c r="B484" s="308" t="s">
        <v>219</v>
      </c>
      <c r="C484" s="15" t="s">
        <v>202</v>
      </c>
      <c r="D484" s="15" t="s">
        <v>21</v>
      </c>
      <c r="E484" s="297" t="s">
        <v>28</v>
      </c>
      <c r="F484" s="15" t="s">
        <v>23</v>
      </c>
      <c r="G484" s="15" t="s">
        <v>24</v>
      </c>
      <c r="H484" s="15" t="s">
        <v>23</v>
      </c>
      <c r="I484" s="15" t="s">
        <v>23</v>
      </c>
      <c r="J484" s="189" t="s">
        <v>25</v>
      </c>
      <c r="K484" s="438">
        <v>5000</v>
      </c>
      <c r="L484" s="433">
        <f>K484</f>
        <v>5000</v>
      </c>
      <c r="M484" s="433"/>
      <c r="N484" s="297"/>
    </row>
    <row r="485" spans="1:14" s="293" customFormat="1" ht="46.5" x14ac:dyDescent="0.6">
      <c r="A485" s="292"/>
      <c r="B485" s="582"/>
      <c r="C485" s="99"/>
      <c r="D485" s="99"/>
      <c r="E485" s="583"/>
      <c r="F485" s="583"/>
      <c r="G485" s="583"/>
      <c r="H485" s="583"/>
      <c r="I485" s="583"/>
      <c r="J485" s="190" t="s">
        <v>26</v>
      </c>
      <c r="K485" s="418">
        <f>K484</f>
        <v>5000</v>
      </c>
      <c r="L485" s="434"/>
      <c r="M485" s="434"/>
      <c r="N485" s="292"/>
    </row>
    <row r="486" spans="1:14" s="284" customFormat="1" ht="61.5" customHeight="1" x14ac:dyDescent="0.55000000000000004">
      <c r="A486" s="26" t="s">
        <v>71</v>
      </c>
      <c r="B486" s="300" t="s">
        <v>220</v>
      </c>
      <c r="C486" s="15"/>
      <c r="D486" s="602"/>
      <c r="E486" s="602"/>
      <c r="F486" s="602"/>
      <c r="G486" s="602"/>
      <c r="H486" s="602"/>
      <c r="I486" s="602"/>
      <c r="J486" s="602"/>
      <c r="K486" s="602"/>
      <c r="L486" s="602"/>
      <c r="M486" s="602"/>
      <c r="N486" s="602"/>
    </row>
    <row r="487" spans="1:14" s="284" customFormat="1" ht="135.75" customHeight="1" x14ac:dyDescent="0.7">
      <c r="A487" s="189"/>
      <c r="B487" s="301" t="s">
        <v>221</v>
      </c>
      <c r="C487" s="15" t="s">
        <v>202</v>
      </c>
      <c r="D487" s="15" t="s">
        <v>21</v>
      </c>
      <c r="E487" s="189" t="s">
        <v>28</v>
      </c>
      <c r="F487" s="15" t="s">
        <v>38</v>
      </c>
      <c r="G487" s="15" t="s">
        <v>24</v>
      </c>
      <c r="H487" s="15" t="s">
        <v>38</v>
      </c>
      <c r="I487" s="15" t="s">
        <v>38</v>
      </c>
      <c r="J487" s="189" t="s">
        <v>25</v>
      </c>
      <c r="K487" s="414">
        <v>60000</v>
      </c>
      <c r="L487" s="433">
        <f>K487</f>
        <v>60000</v>
      </c>
      <c r="M487" s="436"/>
      <c r="N487" s="298"/>
    </row>
    <row r="488" spans="1:14" s="293" customFormat="1" ht="54.75" customHeight="1" x14ac:dyDescent="0.6">
      <c r="A488" s="673"/>
      <c r="B488" s="673"/>
      <c r="C488" s="99"/>
      <c r="D488" s="99"/>
      <c r="E488" s="674"/>
      <c r="F488" s="674"/>
      <c r="G488" s="674"/>
      <c r="H488" s="674"/>
      <c r="I488" s="674"/>
      <c r="J488" s="190" t="s">
        <v>26</v>
      </c>
      <c r="K488" s="418">
        <v>60000</v>
      </c>
      <c r="L488" s="434"/>
      <c r="M488" s="434"/>
      <c r="N488" s="292"/>
    </row>
    <row r="489" spans="1:14" s="314" customFormat="1" ht="46.5" x14ac:dyDescent="0.6">
      <c r="A489" s="341" t="s">
        <v>293</v>
      </c>
      <c r="B489" s="584" t="s">
        <v>294</v>
      </c>
      <c r="C489" s="16"/>
      <c r="D489" s="315"/>
      <c r="E489" s="331"/>
      <c r="F489" s="331"/>
      <c r="G489" s="331"/>
      <c r="H489" s="331"/>
      <c r="I489" s="331"/>
      <c r="J489" s="585"/>
      <c r="K489" s="447"/>
      <c r="L489" s="448"/>
      <c r="M489" s="448"/>
      <c r="N489" s="586"/>
    </row>
    <row r="490" spans="1:14" s="314" customFormat="1" ht="165" customHeight="1" x14ac:dyDescent="0.6">
      <c r="A490" s="586"/>
      <c r="B490" s="318" t="s">
        <v>310</v>
      </c>
      <c r="C490" s="15" t="s">
        <v>202</v>
      </c>
      <c r="D490" s="315" t="s">
        <v>21</v>
      </c>
      <c r="E490" s="588" t="s">
        <v>363</v>
      </c>
      <c r="F490" s="589" t="s">
        <v>23</v>
      </c>
      <c r="G490" s="316" t="s">
        <v>24</v>
      </c>
      <c r="H490" s="589" t="s">
        <v>23</v>
      </c>
      <c r="I490" s="589" t="s">
        <v>311</v>
      </c>
      <c r="J490" s="319" t="s">
        <v>25</v>
      </c>
      <c r="K490" s="431">
        <v>100000</v>
      </c>
      <c r="L490" s="441">
        <f>K490</f>
        <v>100000</v>
      </c>
      <c r="M490" s="448"/>
      <c r="N490" s="586"/>
    </row>
    <row r="491" spans="1:14" s="317" customFormat="1" ht="46.5" x14ac:dyDescent="0.6">
      <c r="A491" s="99"/>
      <c r="B491" s="673"/>
      <c r="C491" s="673"/>
      <c r="D491" s="99"/>
      <c r="E491" s="674"/>
      <c r="F491" s="674"/>
      <c r="G491" s="674"/>
      <c r="H491" s="674"/>
      <c r="I491" s="674"/>
      <c r="J491" s="190" t="s">
        <v>26</v>
      </c>
      <c r="K491" s="418">
        <f>K490</f>
        <v>100000</v>
      </c>
      <c r="L491" s="434"/>
      <c r="M491" s="434"/>
      <c r="N491" s="292"/>
    </row>
    <row r="492" spans="1:14" s="284" customFormat="1" ht="46.5" x14ac:dyDescent="0.55000000000000004">
      <c r="A492" s="26" t="s">
        <v>312</v>
      </c>
      <c r="B492" s="300" t="s">
        <v>313</v>
      </c>
      <c r="C492" s="16"/>
      <c r="D492" s="602"/>
      <c r="E492" s="602"/>
      <c r="F492" s="602"/>
      <c r="G492" s="602"/>
      <c r="H492" s="602"/>
      <c r="I492" s="602"/>
      <c r="J492" s="602"/>
      <c r="K492" s="602"/>
      <c r="L492" s="602"/>
      <c r="M492" s="436"/>
      <c r="N492" s="587"/>
    </row>
    <row r="493" spans="1:14" s="284" customFormat="1" ht="93" x14ac:dyDescent="0.7">
      <c r="A493" s="189"/>
      <c r="B493" s="301" t="s">
        <v>314</v>
      </c>
      <c r="C493" s="15" t="s">
        <v>202</v>
      </c>
      <c r="D493" s="15" t="s">
        <v>21</v>
      </c>
      <c r="E493" s="282" t="s">
        <v>484</v>
      </c>
      <c r="F493" s="15" t="s">
        <v>23</v>
      </c>
      <c r="G493" s="15" t="s">
        <v>24</v>
      </c>
      <c r="H493" s="15" t="s">
        <v>23</v>
      </c>
      <c r="I493" s="15" t="s">
        <v>23</v>
      </c>
      <c r="J493" s="189" t="s">
        <v>25</v>
      </c>
      <c r="K493" s="414">
        <v>500000</v>
      </c>
      <c r="L493" s="433">
        <f>K493</f>
        <v>500000</v>
      </c>
      <c r="M493" s="436"/>
      <c r="N493" s="298"/>
    </row>
    <row r="494" spans="1:14" s="293" customFormat="1" ht="46.5" x14ac:dyDescent="0.6">
      <c r="A494" s="673"/>
      <c r="B494" s="673"/>
      <c r="C494" s="673"/>
      <c r="D494" s="673"/>
      <c r="E494" s="674"/>
      <c r="F494" s="674"/>
      <c r="G494" s="674"/>
      <c r="H494" s="674"/>
      <c r="I494" s="674"/>
      <c r="J494" s="190" t="s">
        <v>26</v>
      </c>
      <c r="K494" s="418">
        <v>500000</v>
      </c>
      <c r="L494" s="434"/>
      <c r="M494" s="434"/>
      <c r="N494" s="292"/>
    </row>
    <row r="495" spans="1:14" s="284" customFormat="1" ht="46.5" customHeight="1" x14ac:dyDescent="0.55000000000000004">
      <c r="A495" s="26" t="s">
        <v>315</v>
      </c>
      <c r="B495" s="300" t="s">
        <v>316</v>
      </c>
      <c r="C495" s="16"/>
      <c r="D495" s="15"/>
      <c r="E495" s="803"/>
      <c r="F495" s="803"/>
      <c r="G495" s="803"/>
      <c r="H495" s="803"/>
      <c r="I495" s="803"/>
      <c r="J495" s="803"/>
      <c r="K495" s="803"/>
      <c r="L495" s="803"/>
      <c r="M495" s="803"/>
      <c r="N495" s="803"/>
    </row>
    <row r="496" spans="1:14" s="303" customFormat="1" ht="139.5" x14ac:dyDescent="0.7">
      <c r="A496" s="189"/>
      <c r="B496" s="301" t="s">
        <v>317</v>
      </c>
      <c r="C496" s="15" t="s">
        <v>202</v>
      </c>
      <c r="D496" s="15" t="s">
        <v>21</v>
      </c>
      <c r="E496" s="282" t="s">
        <v>484</v>
      </c>
      <c r="F496" s="15" t="s">
        <v>23</v>
      </c>
      <c r="G496" s="15" t="s">
        <v>24</v>
      </c>
      <c r="H496" s="15" t="s">
        <v>23</v>
      </c>
      <c r="I496" s="15" t="s">
        <v>23</v>
      </c>
      <c r="J496" s="189" t="s">
        <v>25</v>
      </c>
      <c r="K496" s="414">
        <v>300000</v>
      </c>
      <c r="L496" s="433">
        <f>K496</f>
        <v>300000</v>
      </c>
      <c r="M496" s="436"/>
      <c r="N496" s="298"/>
    </row>
    <row r="497" spans="1:15" s="293" customFormat="1" ht="46.5" customHeight="1" x14ac:dyDescent="0.6">
      <c r="A497" s="673"/>
      <c r="B497" s="673"/>
      <c r="C497" s="673"/>
      <c r="D497" s="673"/>
      <c r="E497" s="674"/>
      <c r="F497" s="674"/>
      <c r="G497" s="674"/>
      <c r="H497" s="674"/>
      <c r="I497" s="674"/>
      <c r="J497" s="190" t="s">
        <v>26</v>
      </c>
      <c r="K497" s="418">
        <v>300000</v>
      </c>
      <c r="L497" s="434"/>
      <c r="M497" s="434"/>
      <c r="N497" s="292"/>
    </row>
    <row r="498" spans="1:15" s="284" customFormat="1" ht="46.5" customHeight="1" x14ac:dyDescent="0.55000000000000004">
      <c r="A498" s="26" t="s">
        <v>485</v>
      </c>
      <c r="B498" s="300" t="s">
        <v>486</v>
      </c>
      <c r="C498" s="15"/>
      <c r="D498" s="15"/>
      <c r="E498" s="803"/>
      <c r="F498" s="803"/>
      <c r="G498" s="803"/>
      <c r="H498" s="803"/>
      <c r="I498" s="803"/>
      <c r="J498" s="803"/>
      <c r="K498" s="803"/>
      <c r="L498" s="803"/>
      <c r="M498" s="803"/>
      <c r="N498" s="803"/>
    </row>
    <row r="499" spans="1:15" s="303" customFormat="1" ht="93" x14ac:dyDescent="0.7">
      <c r="A499" s="189"/>
      <c r="B499" s="301" t="s">
        <v>487</v>
      </c>
      <c r="C499" s="15" t="s">
        <v>202</v>
      </c>
      <c r="D499" s="15" t="s">
        <v>21</v>
      </c>
      <c r="E499" s="282" t="s">
        <v>28</v>
      </c>
      <c r="F499" s="15" t="s">
        <v>23</v>
      </c>
      <c r="G499" s="15" t="s">
        <v>24</v>
      </c>
      <c r="H499" s="15" t="s">
        <v>23</v>
      </c>
      <c r="I499" s="15" t="s">
        <v>23</v>
      </c>
      <c r="J499" s="189" t="s">
        <v>25</v>
      </c>
      <c r="K499" s="414">
        <v>923584</v>
      </c>
      <c r="L499" s="433">
        <f>K499</f>
        <v>923584</v>
      </c>
      <c r="M499" s="436"/>
      <c r="N499" s="298"/>
    </row>
    <row r="500" spans="1:15" s="293" customFormat="1" ht="46.5" customHeight="1" x14ac:dyDescent="0.6">
      <c r="A500" s="673"/>
      <c r="B500" s="673"/>
      <c r="C500" s="673"/>
      <c r="D500" s="673"/>
      <c r="E500" s="674"/>
      <c r="F500" s="674"/>
      <c r="G500" s="674"/>
      <c r="H500" s="674"/>
      <c r="I500" s="674"/>
      <c r="J500" s="190" t="s">
        <v>26</v>
      </c>
      <c r="K500" s="418">
        <f>+K499</f>
        <v>923584</v>
      </c>
      <c r="L500" s="434"/>
      <c r="M500" s="434"/>
      <c r="N500" s="292"/>
    </row>
    <row r="501" spans="1:15" s="284" customFormat="1" ht="46.5" x14ac:dyDescent="0.55000000000000004">
      <c r="A501" s="26" t="s">
        <v>222</v>
      </c>
      <c r="B501" s="300" t="s">
        <v>223</v>
      </c>
      <c r="C501" s="16"/>
      <c r="D501" s="602"/>
      <c r="E501" s="602"/>
      <c r="F501" s="602"/>
      <c r="G501" s="602"/>
      <c r="H501" s="602"/>
      <c r="I501" s="602"/>
      <c r="J501" s="602"/>
      <c r="K501" s="602"/>
      <c r="L501" s="602"/>
      <c r="M501" s="602"/>
      <c r="N501" s="602"/>
    </row>
    <row r="502" spans="1:15" s="284" customFormat="1" ht="93" x14ac:dyDescent="0.7">
      <c r="A502" s="189"/>
      <c r="B502" s="320" t="s">
        <v>223</v>
      </c>
      <c r="C502" s="195"/>
      <c r="D502" s="195" t="s">
        <v>21</v>
      </c>
      <c r="E502" s="194" t="s">
        <v>62</v>
      </c>
      <c r="F502" s="195" t="s">
        <v>318</v>
      </c>
      <c r="G502" s="195" t="s">
        <v>319</v>
      </c>
      <c r="H502" s="590">
        <v>45765</v>
      </c>
      <c r="I502" s="591">
        <v>45773</v>
      </c>
      <c r="J502" s="194" t="s">
        <v>25</v>
      </c>
      <c r="K502" s="442">
        <v>5594400</v>
      </c>
      <c r="L502" s="443">
        <f>K502</f>
        <v>5594400</v>
      </c>
      <c r="M502" s="444"/>
      <c r="N502" s="321"/>
    </row>
    <row r="503" spans="1:15" s="293" customFormat="1" ht="46.5" x14ac:dyDescent="0.6">
      <c r="A503" s="673"/>
      <c r="B503" s="673"/>
      <c r="C503" s="673"/>
      <c r="D503" s="673"/>
      <c r="E503" s="674"/>
      <c r="F503" s="674"/>
      <c r="G503" s="674"/>
      <c r="H503" s="674"/>
      <c r="I503" s="674"/>
      <c r="J503" s="190" t="s">
        <v>26</v>
      </c>
      <c r="K503" s="418">
        <v>5594400</v>
      </c>
      <c r="L503" s="434"/>
      <c r="M503" s="434"/>
      <c r="N503" s="292"/>
    </row>
    <row r="504" spans="1:15" s="284" customFormat="1" ht="46.5" x14ac:dyDescent="0.55000000000000004">
      <c r="A504" s="26" t="s">
        <v>72</v>
      </c>
      <c r="B504" s="300" t="s">
        <v>73</v>
      </c>
      <c r="C504" s="204"/>
      <c r="D504" s="629"/>
      <c r="E504" s="630"/>
      <c r="F504" s="630"/>
      <c r="G504" s="630"/>
      <c r="H504" s="630"/>
      <c r="I504" s="630"/>
      <c r="J504" s="630"/>
      <c r="K504" s="630"/>
      <c r="L504" s="630"/>
      <c r="M504" s="630"/>
      <c r="N504" s="631"/>
    </row>
    <row r="505" spans="1:15" s="284" customFormat="1" ht="133.5" customHeight="1" x14ac:dyDescent="0.55000000000000004">
      <c r="A505" s="26"/>
      <c r="B505" s="301" t="s">
        <v>488</v>
      </c>
      <c r="C505" s="15" t="s">
        <v>202</v>
      </c>
      <c r="D505" s="15" t="s">
        <v>21</v>
      </c>
      <c r="E505" s="189" t="s">
        <v>28</v>
      </c>
      <c r="F505" s="15" t="s">
        <v>23</v>
      </c>
      <c r="G505" s="15" t="s">
        <v>24</v>
      </c>
      <c r="H505" s="15" t="s">
        <v>23</v>
      </c>
      <c r="I505" s="15" t="s">
        <v>23</v>
      </c>
      <c r="J505" s="189" t="s">
        <v>25</v>
      </c>
      <c r="K505" s="414">
        <v>200000</v>
      </c>
      <c r="L505" s="433">
        <f>K505</f>
        <v>200000</v>
      </c>
      <c r="M505" s="436"/>
      <c r="N505" s="189"/>
    </row>
    <row r="506" spans="1:15" s="293" customFormat="1" ht="46.5" x14ac:dyDescent="0.6">
      <c r="A506" s="650"/>
      <c r="B506" s="651"/>
      <c r="C506" s="173"/>
      <c r="D506" s="173"/>
      <c r="E506" s="638"/>
      <c r="F506" s="639"/>
      <c r="G506" s="639"/>
      <c r="H506" s="639"/>
      <c r="I506" s="640"/>
      <c r="J506" s="190" t="s">
        <v>26</v>
      </c>
      <c r="K506" s="418">
        <v>200000</v>
      </c>
      <c r="L506" s="434"/>
      <c r="M506" s="434"/>
      <c r="N506" s="292"/>
      <c r="O506" s="310">
        <f>K475+K478+K482+K485+K488+K494+K497+K503+K506</f>
        <v>6791310</v>
      </c>
    </row>
    <row r="507" spans="1:15" s="284" customFormat="1" ht="46.5" customHeight="1" x14ac:dyDescent="0.55000000000000004">
      <c r="A507" s="106" t="s">
        <v>224</v>
      </c>
      <c r="B507" s="300" t="s">
        <v>225</v>
      </c>
      <c r="C507" s="16"/>
      <c r="D507" s="655"/>
      <c r="E507" s="784"/>
      <c r="F507" s="784"/>
      <c r="G507" s="784"/>
      <c r="H507" s="784"/>
      <c r="I507" s="784"/>
      <c r="J507" s="784"/>
      <c r="K507" s="784"/>
      <c r="L507" s="784"/>
      <c r="M507" s="784"/>
      <c r="N507" s="599"/>
    </row>
    <row r="508" spans="1:15" s="284" customFormat="1" ht="46.5" customHeight="1" x14ac:dyDescent="0.55000000000000004">
      <c r="A508" s="820"/>
      <c r="B508" s="846" t="s">
        <v>323</v>
      </c>
      <c r="C508" s="661" t="s">
        <v>202</v>
      </c>
      <c r="D508" s="602" t="s">
        <v>21</v>
      </c>
      <c r="E508" s="838" t="s">
        <v>226</v>
      </c>
      <c r="F508" s="602" t="s">
        <v>23</v>
      </c>
      <c r="G508" s="602" t="s">
        <v>24</v>
      </c>
      <c r="H508" s="602" t="s">
        <v>23</v>
      </c>
      <c r="I508" s="602" t="s">
        <v>23</v>
      </c>
      <c r="J508" s="839" t="s">
        <v>25</v>
      </c>
      <c r="K508" s="840">
        <v>350000</v>
      </c>
      <c r="L508" s="841">
        <f>K508</f>
        <v>350000</v>
      </c>
      <c r="M508" s="602"/>
      <c r="N508" s="602"/>
    </row>
    <row r="509" spans="1:15" s="284" customFormat="1" ht="409.6" customHeight="1" x14ac:dyDescent="0.55000000000000004">
      <c r="A509" s="746"/>
      <c r="B509" s="847"/>
      <c r="C509" s="607"/>
      <c r="D509" s="602"/>
      <c r="E509" s="838"/>
      <c r="F509" s="602"/>
      <c r="G509" s="602"/>
      <c r="H509" s="602"/>
      <c r="I509" s="602"/>
      <c r="J509" s="839"/>
      <c r="K509" s="840"/>
      <c r="L509" s="841"/>
      <c r="M509" s="602"/>
      <c r="N509" s="602"/>
    </row>
    <row r="510" spans="1:15" s="293" customFormat="1" ht="46.5" x14ac:dyDescent="0.6">
      <c r="A510" s="650"/>
      <c r="B510" s="651"/>
      <c r="C510" s="173"/>
      <c r="D510" s="99"/>
      <c r="E510" s="290"/>
      <c r="F510" s="785"/>
      <c r="G510" s="785"/>
      <c r="H510" s="785"/>
      <c r="I510" s="651"/>
      <c r="J510" s="190" t="s">
        <v>26</v>
      </c>
      <c r="K510" s="416">
        <f>SUM(K508:K508)</f>
        <v>350000</v>
      </c>
      <c r="L510" s="434"/>
      <c r="M510" s="434"/>
      <c r="N510" s="292"/>
    </row>
    <row r="511" spans="1:15" s="284" customFormat="1" ht="93" x14ac:dyDescent="0.55000000000000004">
      <c r="A511" s="26" t="s">
        <v>227</v>
      </c>
      <c r="B511" s="300" t="s">
        <v>228</v>
      </c>
      <c r="C511" s="204"/>
      <c r="D511" s="629"/>
      <c r="E511" s="630"/>
      <c r="F511" s="630"/>
      <c r="G511" s="630"/>
      <c r="H511" s="630"/>
      <c r="I511" s="630"/>
      <c r="J511" s="630"/>
      <c r="K511" s="630"/>
      <c r="L511" s="630"/>
      <c r="M511" s="630"/>
      <c r="N511" s="631"/>
    </row>
    <row r="512" spans="1:15" s="284" customFormat="1" ht="200.25" customHeight="1" x14ac:dyDescent="0.55000000000000004">
      <c r="A512" s="189"/>
      <c r="B512" s="301" t="s">
        <v>286</v>
      </c>
      <c r="C512" s="15" t="s">
        <v>202</v>
      </c>
      <c r="D512" s="15" t="s">
        <v>21</v>
      </c>
      <c r="E512" s="191" t="s">
        <v>226</v>
      </c>
      <c r="F512" s="15" t="s">
        <v>23</v>
      </c>
      <c r="G512" s="15" t="s">
        <v>24</v>
      </c>
      <c r="H512" s="15" t="s">
        <v>23</v>
      </c>
      <c r="I512" s="15" t="s">
        <v>23</v>
      </c>
      <c r="J512" s="189" t="s">
        <v>25</v>
      </c>
      <c r="K512" s="414">
        <v>30000</v>
      </c>
      <c r="L512" s="433">
        <f>K512</f>
        <v>30000</v>
      </c>
      <c r="M512" s="433"/>
      <c r="N512" s="189"/>
    </row>
    <row r="513" spans="1:14" s="293" customFormat="1" ht="46.5" x14ac:dyDescent="0.6">
      <c r="A513" s="650"/>
      <c r="B513" s="651"/>
      <c r="C513" s="173"/>
      <c r="D513" s="99"/>
      <c r="E513" s="638"/>
      <c r="F513" s="639"/>
      <c r="G513" s="639"/>
      <c r="H513" s="639"/>
      <c r="I513" s="640"/>
      <c r="J513" s="190" t="s">
        <v>26</v>
      </c>
      <c r="K513" s="418">
        <f>K512</f>
        <v>30000</v>
      </c>
      <c r="L513" s="434"/>
      <c r="M513" s="434"/>
      <c r="N513" s="292"/>
    </row>
    <row r="514" spans="1:14" s="284" customFormat="1" ht="46.5" x14ac:dyDescent="0.55000000000000004">
      <c r="A514" s="26" t="s">
        <v>75</v>
      </c>
      <c r="B514" s="300" t="s">
        <v>229</v>
      </c>
      <c r="C514" s="204"/>
      <c r="D514" s="629"/>
      <c r="E514" s="630"/>
      <c r="F514" s="630"/>
      <c r="G514" s="630"/>
      <c r="H514" s="630"/>
      <c r="I514" s="630"/>
      <c r="J514" s="630"/>
      <c r="K514" s="630"/>
      <c r="L514" s="630"/>
      <c r="M514" s="630"/>
      <c r="N514" s="631"/>
    </row>
    <row r="515" spans="1:14" s="284" customFormat="1" ht="162.75" customHeight="1" x14ac:dyDescent="0.55000000000000004">
      <c r="A515" s="106"/>
      <c r="B515" s="301" t="s">
        <v>230</v>
      </c>
      <c r="C515" s="15" t="s">
        <v>202</v>
      </c>
      <c r="D515" s="15" t="s">
        <v>21</v>
      </c>
      <c r="E515" s="191" t="s">
        <v>231</v>
      </c>
      <c r="F515" s="15" t="s">
        <v>23</v>
      </c>
      <c r="G515" s="15" t="s">
        <v>24</v>
      </c>
      <c r="H515" s="15" t="s">
        <v>23</v>
      </c>
      <c r="I515" s="15" t="s">
        <v>23</v>
      </c>
      <c r="J515" s="189" t="s">
        <v>25</v>
      </c>
      <c r="K515" s="414">
        <v>30000</v>
      </c>
      <c r="L515" s="433">
        <f>K515</f>
        <v>30000</v>
      </c>
      <c r="M515" s="433"/>
      <c r="N515" s="189"/>
    </row>
    <row r="516" spans="1:14" s="293" customFormat="1" ht="46.5" x14ac:dyDescent="0.6">
      <c r="A516" s="650"/>
      <c r="B516" s="651"/>
      <c r="C516" s="173"/>
      <c r="D516" s="99"/>
      <c r="E516" s="638"/>
      <c r="F516" s="639"/>
      <c r="G516" s="639"/>
      <c r="H516" s="639"/>
      <c r="I516" s="640"/>
      <c r="J516" s="190" t="s">
        <v>26</v>
      </c>
      <c r="K516" s="418">
        <f>K515</f>
        <v>30000</v>
      </c>
      <c r="L516" s="434"/>
      <c r="M516" s="434"/>
      <c r="N516" s="292"/>
    </row>
    <row r="517" spans="1:14" s="284" customFormat="1" ht="93" x14ac:dyDescent="0.55000000000000004">
      <c r="A517" s="26" t="s">
        <v>77</v>
      </c>
      <c r="B517" s="300" t="s">
        <v>232</v>
      </c>
      <c r="C517" s="16"/>
      <c r="D517" s="629"/>
      <c r="E517" s="630"/>
      <c r="F517" s="630"/>
      <c r="G517" s="630"/>
      <c r="H517" s="630"/>
      <c r="I517" s="630"/>
      <c r="J517" s="630"/>
      <c r="K517" s="630"/>
      <c r="L517" s="630"/>
      <c r="M517" s="630"/>
      <c r="N517" s="631"/>
    </row>
    <row r="518" spans="1:14" s="284" customFormat="1" ht="139.5" x14ac:dyDescent="0.55000000000000004">
      <c r="A518" s="189"/>
      <c r="B518" s="301" t="s">
        <v>287</v>
      </c>
      <c r="C518" s="15" t="s">
        <v>202</v>
      </c>
      <c r="D518" s="15" t="s">
        <v>21</v>
      </c>
      <c r="E518" s="322" t="s">
        <v>233</v>
      </c>
      <c r="F518" s="15" t="s">
        <v>23</v>
      </c>
      <c r="G518" s="15" t="s">
        <v>24</v>
      </c>
      <c r="H518" s="15" t="s">
        <v>23</v>
      </c>
      <c r="I518" s="15" t="s">
        <v>23</v>
      </c>
      <c r="J518" s="305" t="s">
        <v>25</v>
      </c>
      <c r="K518" s="414">
        <v>25000</v>
      </c>
      <c r="L518" s="433">
        <f>K518</f>
        <v>25000</v>
      </c>
      <c r="M518" s="433"/>
      <c r="N518" s="189"/>
    </row>
    <row r="519" spans="1:14" s="293" customFormat="1" ht="46.5" x14ac:dyDescent="0.6">
      <c r="A519" s="715"/>
      <c r="B519" s="716"/>
      <c r="C519" s="99"/>
      <c r="D519" s="99"/>
      <c r="E519" s="638"/>
      <c r="F519" s="639"/>
      <c r="G519" s="639"/>
      <c r="H519" s="639"/>
      <c r="I519" s="640"/>
      <c r="J519" s="268" t="s">
        <v>26</v>
      </c>
      <c r="K519" s="418">
        <f>K518</f>
        <v>25000</v>
      </c>
      <c r="L519" s="434"/>
      <c r="M519" s="434"/>
      <c r="N519" s="292"/>
    </row>
    <row r="520" spans="1:14" s="284" customFormat="1" ht="58.5" customHeight="1" x14ac:dyDescent="0.55000000000000004">
      <c r="A520" s="26" t="s">
        <v>53</v>
      </c>
      <c r="B520" s="300" t="s">
        <v>234</v>
      </c>
      <c r="C520" s="16"/>
      <c r="D520" s="602"/>
      <c r="E520" s="602"/>
      <c r="F520" s="602"/>
      <c r="G520" s="602"/>
      <c r="H520" s="602"/>
      <c r="I520" s="602"/>
      <c r="J520" s="602"/>
      <c r="K520" s="602"/>
      <c r="L520" s="602"/>
      <c r="M520" s="602"/>
      <c r="N520" s="602"/>
    </row>
    <row r="521" spans="1:14" s="284" customFormat="1" ht="189.75" customHeight="1" x14ac:dyDescent="0.55000000000000004">
      <c r="A521" s="26"/>
      <c r="B521" s="301" t="s">
        <v>235</v>
      </c>
      <c r="C521" s="15" t="s">
        <v>202</v>
      </c>
      <c r="D521" s="15" t="s">
        <v>21</v>
      </c>
      <c r="E521" s="191" t="s">
        <v>236</v>
      </c>
      <c r="F521" s="15" t="s">
        <v>23</v>
      </c>
      <c r="G521" s="15" t="s">
        <v>24</v>
      </c>
      <c r="H521" s="15" t="s">
        <v>23</v>
      </c>
      <c r="I521" s="15" t="s">
        <v>23</v>
      </c>
      <c r="J521" s="189" t="s">
        <v>25</v>
      </c>
      <c r="K521" s="414">
        <v>50000</v>
      </c>
      <c r="L521" s="433">
        <f>K521</f>
        <v>50000</v>
      </c>
      <c r="M521" s="433"/>
      <c r="N521" s="189"/>
    </row>
    <row r="522" spans="1:14" s="293" customFormat="1" ht="54.75" customHeight="1" x14ac:dyDescent="0.6">
      <c r="A522" s="715"/>
      <c r="B522" s="716"/>
      <c r="C522" s="99"/>
      <c r="D522" s="99"/>
      <c r="E522" s="638"/>
      <c r="F522" s="639"/>
      <c r="G522" s="639"/>
      <c r="H522" s="639"/>
      <c r="I522" s="640"/>
      <c r="J522" s="190" t="s">
        <v>26</v>
      </c>
      <c r="K522" s="418">
        <f>K521</f>
        <v>50000</v>
      </c>
      <c r="L522" s="434"/>
      <c r="M522" s="434"/>
      <c r="N522" s="292"/>
    </row>
    <row r="523" spans="1:14" s="284" customFormat="1" ht="46.5" x14ac:dyDescent="0.55000000000000004">
      <c r="A523" s="26" t="s">
        <v>91</v>
      </c>
      <c r="B523" s="307" t="s">
        <v>92</v>
      </c>
      <c r="C523" s="16"/>
      <c r="D523" s="629"/>
      <c r="E523" s="630"/>
      <c r="F523" s="630"/>
      <c r="G523" s="630"/>
      <c r="H523" s="630"/>
      <c r="I523" s="630"/>
      <c r="J523" s="630"/>
      <c r="K523" s="630"/>
      <c r="L523" s="630"/>
      <c r="M523" s="630"/>
      <c r="N523" s="631"/>
    </row>
    <row r="524" spans="1:14" s="284" customFormat="1" ht="169.5" customHeight="1" x14ac:dyDescent="0.55000000000000004">
      <c r="A524" s="189"/>
      <c r="B524" s="308" t="s">
        <v>489</v>
      </c>
      <c r="C524" s="15" t="s">
        <v>202</v>
      </c>
      <c r="D524" s="15" t="s">
        <v>21</v>
      </c>
      <c r="E524" s="191" t="s">
        <v>237</v>
      </c>
      <c r="F524" s="15" t="s">
        <v>23</v>
      </c>
      <c r="G524" s="15" t="s">
        <v>24</v>
      </c>
      <c r="H524" s="15" t="s">
        <v>23</v>
      </c>
      <c r="I524" s="15" t="s">
        <v>23</v>
      </c>
      <c r="J524" s="189" t="s">
        <v>25</v>
      </c>
      <c r="K524" s="414">
        <v>580000</v>
      </c>
      <c r="L524" s="433">
        <f>K524</f>
        <v>580000</v>
      </c>
      <c r="M524" s="433"/>
      <c r="N524" s="323"/>
    </row>
    <row r="525" spans="1:14" s="325" customFormat="1" ht="46.5" x14ac:dyDescent="0.6">
      <c r="A525" s="92"/>
      <c r="B525" s="306"/>
      <c r="C525" s="99"/>
      <c r="D525" s="99"/>
      <c r="E525" s="290"/>
      <c r="F525" s="291"/>
      <c r="G525" s="291"/>
      <c r="H525" s="291"/>
      <c r="I525" s="291"/>
      <c r="J525" s="324"/>
      <c r="K525" s="424">
        <f>K524</f>
        <v>580000</v>
      </c>
      <c r="L525" s="439"/>
      <c r="M525" s="439"/>
      <c r="N525" s="289"/>
    </row>
    <row r="526" spans="1:14" s="284" customFormat="1" ht="46.5" x14ac:dyDescent="0.55000000000000004">
      <c r="A526" s="26" t="s">
        <v>93</v>
      </c>
      <c r="B526" s="307" t="s">
        <v>238</v>
      </c>
      <c r="C526" s="16"/>
      <c r="D526" s="629"/>
      <c r="E526" s="630"/>
      <c r="F526" s="630"/>
      <c r="G526" s="630"/>
      <c r="H526" s="630"/>
      <c r="I526" s="630"/>
      <c r="J526" s="630"/>
      <c r="K526" s="630"/>
      <c r="L526" s="630"/>
      <c r="M526" s="630"/>
      <c r="N526" s="631"/>
    </row>
    <row r="527" spans="1:14" s="284" customFormat="1" ht="93" x14ac:dyDescent="0.55000000000000004">
      <c r="A527" s="192"/>
      <c r="B527" s="271" t="s">
        <v>239</v>
      </c>
      <c r="C527" s="15" t="s">
        <v>202</v>
      </c>
      <c r="D527" s="15" t="s">
        <v>21</v>
      </c>
      <c r="E527" s="196" t="s">
        <v>237</v>
      </c>
      <c r="F527" s="15" t="s">
        <v>23</v>
      </c>
      <c r="G527" s="15" t="s">
        <v>24</v>
      </c>
      <c r="H527" s="15" t="s">
        <v>23</v>
      </c>
      <c r="I527" s="15" t="s">
        <v>23</v>
      </c>
      <c r="J527" s="192" t="s">
        <v>25</v>
      </c>
      <c r="K527" s="445">
        <v>15000</v>
      </c>
      <c r="L527" s="446">
        <f>K527</f>
        <v>15000</v>
      </c>
      <c r="M527" s="446"/>
      <c r="N527" s="326"/>
    </row>
    <row r="528" spans="1:14" s="293" customFormat="1" ht="46.5" x14ac:dyDescent="0.6">
      <c r="A528" s="92"/>
      <c r="B528" s="306"/>
      <c r="C528" s="99"/>
      <c r="D528" s="99"/>
      <c r="E528" s="638"/>
      <c r="F528" s="639"/>
      <c r="G528" s="639"/>
      <c r="H528" s="639"/>
      <c r="I528" s="640"/>
      <c r="J528" s="190" t="s">
        <v>26</v>
      </c>
      <c r="K528" s="418">
        <f>K527</f>
        <v>15000</v>
      </c>
      <c r="L528" s="434"/>
      <c r="M528" s="434"/>
      <c r="N528" s="292"/>
    </row>
    <row r="529" spans="1:15" s="284" customFormat="1" ht="46.5" x14ac:dyDescent="0.55000000000000004">
      <c r="A529" s="26" t="s">
        <v>240</v>
      </c>
      <c r="B529" s="307" t="s">
        <v>320</v>
      </c>
      <c r="C529" s="16"/>
      <c r="D529" s="629"/>
      <c r="E529" s="630"/>
      <c r="F529" s="630"/>
      <c r="G529" s="630"/>
      <c r="H529" s="630"/>
      <c r="I529" s="630"/>
      <c r="J529" s="630"/>
      <c r="K529" s="630"/>
      <c r="L529" s="630"/>
      <c r="M529" s="630"/>
      <c r="N529" s="631"/>
    </row>
    <row r="530" spans="1:15" s="284" customFormat="1" ht="117" customHeight="1" x14ac:dyDescent="0.55000000000000004">
      <c r="A530" s="189"/>
      <c r="B530" s="308" t="s">
        <v>241</v>
      </c>
      <c r="C530" s="15" t="s">
        <v>202</v>
      </c>
      <c r="D530" s="15" t="s">
        <v>21</v>
      </c>
      <c r="E530" s="592" t="s">
        <v>490</v>
      </c>
      <c r="F530" s="15" t="s">
        <v>23</v>
      </c>
      <c r="G530" s="15" t="s">
        <v>24</v>
      </c>
      <c r="H530" s="15" t="s">
        <v>23</v>
      </c>
      <c r="I530" s="15" t="s">
        <v>23</v>
      </c>
      <c r="J530" s="189" t="s">
        <v>25</v>
      </c>
      <c r="K530" s="414">
        <v>128000</v>
      </c>
      <c r="L530" s="433">
        <f>K530</f>
        <v>128000</v>
      </c>
      <c r="M530" s="433"/>
      <c r="N530" s="297"/>
    </row>
    <row r="531" spans="1:15" s="293" customFormat="1" ht="46.5" x14ac:dyDescent="0.6">
      <c r="A531" s="92"/>
      <c r="B531" s="306"/>
      <c r="C531" s="173"/>
      <c r="D531" s="99"/>
      <c r="E531" s="638"/>
      <c r="F531" s="639"/>
      <c r="G531" s="639"/>
      <c r="H531" s="639"/>
      <c r="I531" s="640"/>
      <c r="J531" s="190" t="s">
        <v>26</v>
      </c>
      <c r="K531" s="418">
        <f>K530</f>
        <v>128000</v>
      </c>
      <c r="L531" s="434"/>
      <c r="M531" s="434"/>
      <c r="N531" s="292"/>
    </row>
    <row r="532" spans="1:15" s="314" customFormat="1" ht="46.5" x14ac:dyDescent="0.6">
      <c r="A532" s="26" t="s">
        <v>244</v>
      </c>
      <c r="B532" s="327" t="s">
        <v>245</v>
      </c>
      <c r="C532" s="162"/>
      <c r="D532" s="256"/>
      <c r="E532" s="328"/>
      <c r="F532" s="311"/>
      <c r="G532" s="311"/>
      <c r="H532" s="311"/>
      <c r="I532" s="311"/>
      <c r="J532" s="312"/>
      <c r="K532" s="429"/>
      <c r="L532" s="440"/>
      <c r="M532" s="440"/>
      <c r="N532" s="313"/>
    </row>
    <row r="533" spans="1:15" s="314" customFormat="1" ht="144" customHeight="1" x14ac:dyDescent="0.6">
      <c r="A533" s="329"/>
      <c r="B533" s="330" t="s">
        <v>321</v>
      </c>
      <c r="C533" s="15" t="s">
        <v>202</v>
      </c>
      <c r="D533" s="315" t="s">
        <v>322</v>
      </c>
      <c r="E533" s="316" t="s">
        <v>28</v>
      </c>
      <c r="F533" s="589" t="s">
        <v>23</v>
      </c>
      <c r="G533" s="331"/>
      <c r="H533" s="589" t="s">
        <v>23</v>
      </c>
      <c r="I533" s="589" t="s">
        <v>23</v>
      </c>
      <c r="J533" s="319" t="s">
        <v>25</v>
      </c>
      <c r="K533" s="447">
        <v>5000</v>
      </c>
      <c r="L533" s="448">
        <f>K533</f>
        <v>5000</v>
      </c>
      <c r="M533" s="440"/>
      <c r="N533" s="313"/>
    </row>
    <row r="534" spans="1:15" s="332" customFormat="1" ht="46.5" x14ac:dyDescent="0.6">
      <c r="A534" s="92"/>
      <c r="B534" s="306"/>
      <c r="C534" s="173"/>
      <c r="D534" s="99"/>
      <c r="E534" s="638"/>
      <c r="F534" s="639"/>
      <c r="G534" s="639"/>
      <c r="H534" s="639"/>
      <c r="I534" s="640"/>
      <c r="J534" s="190" t="s">
        <v>26</v>
      </c>
      <c r="K534" s="418">
        <f>K533</f>
        <v>5000</v>
      </c>
      <c r="L534" s="434"/>
      <c r="M534" s="434"/>
      <c r="N534" s="292"/>
    </row>
    <row r="535" spans="1:15" s="284" customFormat="1" ht="46.5" customHeight="1" x14ac:dyDescent="0.55000000000000004">
      <c r="A535" s="475" t="s">
        <v>242</v>
      </c>
      <c r="B535" s="517" t="s">
        <v>243</v>
      </c>
      <c r="C535" s="162"/>
      <c r="D535" s="795"/>
      <c r="E535" s="796"/>
      <c r="F535" s="796"/>
      <c r="G535" s="796"/>
      <c r="H535" s="796"/>
      <c r="I535" s="796"/>
      <c r="J535" s="796"/>
      <c r="K535" s="796"/>
      <c r="L535" s="796"/>
      <c r="M535" s="796"/>
      <c r="N535" s="797"/>
    </row>
    <row r="536" spans="1:15" s="284" customFormat="1" ht="181.5" customHeight="1" x14ac:dyDescent="0.55000000000000004">
      <c r="A536" s="189"/>
      <c r="B536" s="308" t="s">
        <v>491</v>
      </c>
      <c r="C536" s="463" t="s">
        <v>202</v>
      </c>
      <c r="D536" s="15" t="s">
        <v>21</v>
      </c>
      <c r="E536" s="191" t="s">
        <v>237</v>
      </c>
      <c r="F536" s="15" t="s">
        <v>23</v>
      </c>
      <c r="G536" s="15" t="s">
        <v>24</v>
      </c>
      <c r="H536" s="15" t="s">
        <v>23</v>
      </c>
      <c r="I536" s="15" t="s">
        <v>23</v>
      </c>
      <c r="J536" s="189" t="s">
        <v>25</v>
      </c>
      <c r="K536" s="414">
        <v>1040000</v>
      </c>
      <c r="L536" s="433">
        <f>K536</f>
        <v>1040000</v>
      </c>
      <c r="M536" s="433"/>
      <c r="N536" s="297"/>
      <c r="O536" s="333"/>
    </row>
    <row r="537" spans="1:15" s="335" customFormat="1" ht="46.5" x14ac:dyDescent="0.55000000000000004">
      <c r="A537" s="92"/>
      <c r="B537" s="306"/>
      <c r="C537" s="173"/>
      <c r="D537" s="99"/>
      <c r="E537" s="638"/>
      <c r="F537" s="639"/>
      <c r="G537" s="639"/>
      <c r="H537" s="639"/>
      <c r="I537" s="640"/>
      <c r="J537" s="190" t="s">
        <v>26</v>
      </c>
      <c r="K537" s="418">
        <f>K536</f>
        <v>1040000</v>
      </c>
      <c r="L537" s="434"/>
      <c r="M537" s="434"/>
      <c r="N537" s="292"/>
      <c r="O537" s="334"/>
    </row>
    <row r="538" spans="1:15" s="284" customFormat="1" ht="46.5" x14ac:dyDescent="0.55000000000000004">
      <c r="A538" s="106" t="s">
        <v>94</v>
      </c>
      <c r="B538" s="308" t="s">
        <v>301</v>
      </c>
      <c r="C538" s="485"/>
      <c r="D538" s="629"/>
      <c r="E538" s="630"/>
      <c r="F538" s="630"/>
      <c r="G538" s="630"/>
      <c r="H538" s="630"/>
      <c r="I538" s="630"/>
      <c r="J538" s="630"/>
      <c r="K538" s="630"/>
      <c r="L538" s="631"/>
      <c r="M538" s="433"/>
      <c r="N538" s="297"/>
      <c r="O538" s="333"/>
    </row>
    <row r="539" spans="1:15" s="284" customFormat="1" ht="141" customHeight="1" x14ac:dyDescent="0.55000000000000004">
      <c r="A539" s="90"/>
      <c r="B539" s="308" t="s">
        <v>492</v>
      </c>
      <c r="C539" s="189" t="s">
        <v>202</v>
      </c>
      <c r="D539" s="15" t="s">
        <v>21</v>
      </c>
      <c r="E539" s="193" t="s">
        <v>246</v>
      </c>
      <c r="F539" s="15" t="s">
        <v>23</v>
      </c>
      <c r="G539" s="15" t="s">
        <v>24</v>
      </c>
      <c r="H539" s="15" t="s">
        <v>23</v>
      </c>
      <c r="I539" s="15" t="s">
        <v>23</v>
      </c>
      <c r="J539" s="189" t="s">
        <v>25</v>
      </c>
      <c r="K539" s="848">
        <v>400000</v>
      </c>
      <c r="L539" s="848">
        <f>K539</f>
        <v>400000</v>
      </c>
      <c r="M539" s="433"/>
      <c r="N539" s="297"/>
      <c r="O539" s="333"/>
    </row>
    <row r="540" spans="1:15" s="284" customFormat="1" ht="46.5" x14ac:dyDescent="0.55000000000000004">
      <c r="A540" s="197"/>
      <c r="B540" s="336"/>
      <c r="C540" s="161"/>
      <c r="D540" s="161"/>
      <c r="E540" s="780"/>
      <c r="F540" s="781"/>
      <c r="G540" s="781"/>
      <c r="H540" s="781"/>
      <c r="I540" s="782"/>
      <c r="J540" s="337" t="s">
        <v>26</v>
      </c>
      <c r="K540" s="419">
        <v>400000</v>
      </c>
      <c r="L540" s="449"/>
      <c r="M540" s="449"/>
      <c r="N540" s="338"/>
    </row>
    <row r="541" spans="1:15" s="284" customFormat="1" ht="46.5" x14ac:dyDescent="0.7">
      <c r="A541" s="783"/>
      <c r="B541" s="783"/>
      <c r="C541" s="783"/>
      <c r="D541" s="783"/>
      <c r="E541" s="783"/>
      <c r="F541" s="783"/>
      <c r="G541" s="783"/>
      <c r="H541" s="783"/>
      <c r="I541" s="783"/>
      <c r="J541" s="295" t="s">
        <v>29</v>
      </c>
      <c r="K541" s="421">
        <f>K442+K446+K449+K452+K455+K458+K462+K465+K468+K472+K475+K478+K482+K485+K488+K491+K494+K497+K500+K503+K506+K510+K513+K516+K519+K522+K525+K528+K531+K534+K537+K540</f>
        <v>11902669</v>
      </c>
      <c r="L541" s="435">
        <f>SUM(L438:L539)</f>
        <v>11902669</v>
      </c>
      <c r="M541" s="435"/>
      <c r="N541" s="339"/>
      <c r="O541" s="340">
        <f>SUM(L438+L441+L444+L445+L448+L451+L454+L457+L460+L461+L464+L467+L470+L471+L474+L477+L480+L481+L484+L487+L490+L493+L496+L499+L502+L505+L508+L512+L515+L518+L521+L524+L527+L533+L530+L536+L539)</f>
        <v>11902669</v>
      </c>
    </row>
    <row r="542" spans="1:15" s="11" customFormat="1" ht="86.25" customHeight="1" x14ac:dyDescent="0.25">
      <c r="A542" s="618" t="s">
        <v>247</v>
      </c>
      <c r="B542" s="618"/>
      <c r="C542" s="618"/>
      <c r="D542" s="800" t="s">
        <v>248</v>
      </c>
      <c r="E542" s="801"/>
      <c r="F542" s="802"/>
      <c r="G542" s="618" t="s">
        <v>249</v>
      </c>
      <c r="H542" s="618"/>
      <c r="I542" s="618" t="s">
        <v>250</v>
      </c>
      <c r="J542" s="618"/>
      <c r="K542" s="450"/>
      <c r="L542" s="450"/>
      <c r="M542" s="450"/>
      <c r="N542" s="42"/>
    </row>
    <row r="543" spans="1:15" s="11" customFormat="1" ht="56.25" customHeight="1" x14ac:dyDescent="0.25">
      <c r="A543" s="792" t="s">
        <v>251</v>
      </c>
      <c r="B543" s="793"/>
      <c r="C543" s="794"/>
      <c r="D543" s="766" t="s">
        <v>252</v>
      </c>
      <c r="E543" s="767"/>
      <c r="F543" s="768"/>
      <c r="G543" s="769">
        <f>K47</f>
        <v>921233.15</v>
      </c>
      <c r="H543" s="769"/>
      <c r="I543" s="773" t="s">
        <v>252</v>
      </c>
      <c r="J543" s="773"/>
      <c r="K543" s="451"/>
      <c r="L543" s="451"/>
      <c r="M543" s="451"/>
      <c r="N543" s="42"/>
    </row>
    <row r="544" spans="1:15" s="11" customFormat="1" ht="63.75" customHeight="1" x14ac:dyDescent="0.25">
      <c r="A544" s="770" t="s">
        <v>253</v>
      </c>
      <c r="B544" s="771"/>
      <c r="C544" s="772"/>
      <c r="D544" s="766">
        <f>K64</f>
        <v>745000</v>
      </c>
      <c r="E544" s="767"/>
      <c r="F544" s="768"/>
      <c r="G544" s="769">
        <f>K158</f>
        <v>3415824</v>
      </c>
      <c r="H544" s="769"/>
      <c r="I544" s="773" t="s">
        <v>252</v>
      </c>
      <c r="J544" s="773"/>
      <c r="K544" s="451"/>
      <c r="L544" s="451"/>
      <c r="M544" s="451"/>
      <c r="N544" s="42"/>
    </row>
    <row r="545" spans="1:17" s="11" customFormat="1" ht="64.5" customHeight="1" x14ac:dyDescent="0.25">
      <c r="A545" s="774" t="s">
        <v>254</v>
      </c>
      <c r="B545" s="775"/>
      <c r="C545" s="776"/>
      <c r="D545" s="766">
        <f>K193</f>
        <v>7000000</v>
      </c>
      <c r="E545" s="767"/>
      <c r="F545" s="768"/>
      <c r="G545" s="769">
        <f>K310</f>
        <v>6190366.3600000003</v>
      </c>
      <c r="H545" s="769"/>
      <c r="I545" s="773" t="s">
        <v>252</v>
      </c>
      <c r="J545" s="773"/>
      <c r="K545" s="451"/>
      <c r="L545" s="451"/>
      <c r="M545" s="451"/>
      <c r="N545" s="42"/>
    </row>
    <row r="546" spans="1:17" s="11" customFormat="1" ht="61.5" customHeight="1" x14ac:dyDescent="0.25">
      <c r="A546" s="777" t="s">
        <v>255</v>
      </c>
      <c r="B546" s="778"/>
      <c r="C546" s="779"/>
      <c r="D546" s="766">
        <f>K345</f>
        <v>11202500</v>
      </c>
      <c r="E546" s="767"/>
      <c r="F546" s="768"/>
      <c r="G546" s="769">
        <f>K423</f>
        <v>5399268</v>
      </c>
      <c r="H546" s="769"/>
      <c r="I546" s="769">
        <f>K348</f>
        <v>25000000</v>
      </c>
      <c r="J546" s="769"/>
      <c r="K546" s="451"/>
      <c r="L546" s="451"/>
      <c r="M546" s="451"/>
      <c r="N546" s="42"/>
    </row>
    <row r="547" spans="1:17" s="11" customFormat="1" ht="56.25" customHeight="1" x14ac:dyDescent="0.25">
      <c r="A547" s="763" t="s">
        <v>256</v>
      </c>
      <c r="B547" s="764"/>
      <c r="C547" s="765"/>
      <c r="D547" s="766">
        <f>K435</f>
        <v>330000</v>
      </c>
      <c r="E547" s="767"/>
      <c r="F547" s="768"/>
      <c r="G547" s="769">
        <f>K541</f>
        <v>11902669</v>
      </c>
      <c r="H547" s="769"/>
      <c r="I547" s="769" t="s">
        <v>252</v>
      </c>
      <c r="J547" s="769"/>
      <c r="K547" s="451"/>
      <c r="L547" s="451"/>
      <c r="M547" s="451"/>
      <c r="N547" s="42"/>
      <c r="O547" s="11">
        <f>6452366.36-175000-50000-670000</f>
        <v>5557366.3600000003</v>
      </c>
    </row>
    <row r="548" spans="1:17" s="11" customFormat="1" ht="46.5" x14ac:dyDescent="0.25">
      <c r="A548" s="351"/>
      <c r="B548" s="342" t="s">
        <v>29</v>
      </c>
      <c r="C548" s="342"/>
      <c r="D548" s="766">
        <f>SUM(D543:F547)</f>
        <v>19277500</v>
      </c>
      <c r="E548" s="767"/>
      <c r="F548" s="768"/>
      <c r="G548" s="766">
        <f>SUM(G543:H547)</f>
        <v>27829360.510000002</v>
      </c>
      <c r="H548" s="768"/>
      <c r="I548" s="798">
        <f>SUM(I543:J547)</f>
        <v>25000000</v>
      </c>
      <c r="J548" s="799"/>
      <c r="K548" s="451"/>
      <c r="L548" s="451"/>
      <c r="M548" s="451"/>
      <c r="N548" s="42"/>
    </row>
    <row r="549" spans="1:17" s="11" customFormat="1" ht="156.75" customHeight="1" x14ac:dyDescent="0.25">
      <c r="A549" s="343"/>
      <c r="B549" s="343"/>
      <c r="C549" s="343"/>
      <c r="D549" s="344"/>
      <c r="E549" s="344"/>
      <c r="F549" s="344"/>
      <c r="G549" s="345"/>
      <c r="H549" s="345"/>
      <c r="I549" s="346"/>
      <c r="J549" s="346"/>
      <c r="K549" s="451"/>
      <c r="L549" s="451"/>
      <c r="M549" s="451"/>
      <c r="N549" s="42"/>
    </row>
    <row r="550" spans="1:17" s="11" customFormat="1" ht="45" x14ac:dyDescent="0.25">
      <c r="A550" s="791" t="s">
        <v>496</v>
      </c>
      <c r="B550" s="791"/>
      <c r="C550" s="791"/>
      <c r="D550" s="791"/>
      <c r="E550" s="791"/>
      <c r="F550" s="791"/>
      <c r="G550" s="791"/>
      <c r="H550" s="791"/>
      <c r="I550" s="791"/>
      <c r="J550" s="791"/>
      <c r="K550" s="791"/>
      <c r="L550" s="791"/>
      <c r="M550" s="791"/>
      <c r="N550" s="791"/>
    </row>
    <row r="551" spans="1:17" s="11" customFormat="1" ht="45" x14ac:dyDescent="0.25">
      <c r="A551" s="791"/>
      <c r="B551" s="791"/>
      <c r="C551" s="791"/>
      <c r="D551" s="791"/>
      <c r="E551" s="791"/>
      <c r="F551" s="791"/>
      <c r="G551" s="791"/>
      <c r="H551" s="791"/>
      <c r="I551" s="791"/>
      <c r="J551" s="791"/>
      <c r="K551" s="791"/>
      <c r="L551" s="791"/>
      <c r="M551" s="791"/>
      <c r="N551" s="791"/>
    </row>
    <row r="552" spans="1:17" s="42" customFormat="1" ht="44.25" x14ac:dyDescent="0.25">
      <c r="A552" s="790" t="s">
        <v>344</v>
      </c>
      <c r="B552" s="790"/>
      <c r="C552" s="790"/>
      <c r="D552" s="790"/>
      <c r="E552" s="790"/>
      <c r="F552" s="790"/>
      <c r="H552" s="790" t="s">
        <v>343</v>
      </c>
      <c r="I552" s="790"/>
      <c r="J552" s="790"/>
      <c r="K552" s="790"/>
      <c r="L552" s="790"/>
      <c r="M552" s="790"/>
      <c r="N552" s="790"/>
    </row>
    <row r="553" spans="1:17" s="11" customFormat="1" ht="96" customHeight="1" x14ac:dyDescent="0.25">
      <c r="A553" s="42"/>
      <c r="C553" s="42"/>
      <c r="D553" s="42"/>
      <c r="E553" s="42"/>
      <c r="F553" s="42"/>
      <c r="G553" s="42"/>
      <c r="H553" s="42"/>
      <c r="I553" s="42"/>
      <c r="J553" s="42"/>
      <c r="K553" s="452"/>
      <c r="L553" s="452"/>
      <c r="M553" s="451"/>
      <c r="N553" s="42"/>
    </row>
    <row r="554" spans="1:17" s="11" customFormat="1" ht="44.25" x14ac:dyDescent="0.25">
      <c r="A554" s="42"/>
      <c r="C554" s="42"/>
      <c r="D554" s="42"/>
      <c r="E554" s="42"/>
      <c r="F554" s="42"/>
      <c r="G554" s="42"/>
      <c r="H554" s="42"/>
      <c r="I554" s="42"/>
      <c r="J554" s="42"/>
      <c r="K554" s="453"/>
      <c r="L554" s="453"/>
      <c r="M554" s="451"/>
      <c r="N554" s="42"/>
    </row>
    <row r="555" spans="1:17" s="11" customFormat="1" ht="59.25" customHeight="1" x14ac:dyDescent="0.25">
      <c r="A555" s="42"/>
      <c r="C555" s="42"/>
      <c r="D555" s="42"/>
      <c r="E555" s="42"/>
      <c r="F555" s="42"/>
      <c r="G555" s="42"/>
      <c r="H555" s="42"/>
      <c r="I555" s="42"/>
      <c r="J555" s="42"/>
      <c r="K555" s="453"/>
      <c r="L555" s="453"/>
      <c r="M555" s="451"/>
      <c r="N555" s="42"/>
    </row>
    <row r="556" spans="1:17" s="11" customFormat="1" ht="44.25" x14ac:dyDescent="0.25">
      <c r="A556" s="42"/>
      <c r="C556" s="42"/>
      <c r="D556" s="42"/>
      <c r="E556" s="42"/>
      <c r="F556" s="42"/>
      <c r="G556" s="42"/>
      <c r="H556" s="42"/>
      <c r="I556" s="42"/>
      <c r="J556" s="42"/>
      <c r="K556" s="453"/>
      <c r="L556" s="453"/>
      <c r="M556" s="451"/>
      <c r="N556" s="42"/>
    </row>
    <row r="557" spans="1:17" s="11" customFormat="1" ht="44.25" x14ac:dyDescent="0.25">
      <c r="A557" s="42"/>
      <c r="C557" s="42"/>
      <c r="D557" s="42"/>
      <c r="E557" s="42"/>
      <c r="F557" s="42"/>
      <c r="G557" s="42"/>
      <c r="H557" s="42"/>
      <c r="I557" s="42"/>
      <c r="J557" s="42"/>
      <c r="K557" s="453"/>
      <c r="L557" s="453"/>
      <c r="M557" s="451"/>
      <c r="N557" s="42"/>
    </row>
    <row r="558" spans="1:17" s="11" customFormat="1" ht="249" customHeight="1" x14ac:dyDescent="0.25">
      <c r="A558" s="42"/>
      <c r="C558" s="42"/>
      <c r="D558" s="42"/>
      <c r="E558" s="42"/>
      <c r="F558" s="42"/>
      <c r="G558" s="42"/>
      <c r="H558" s="42"/>
      <c r="I558" s="42"/>
      <c r="J558" s="42"/>
      <c r="K558" s="452"/>
      <c r="L558" s="452"/>
      <c r="M558" s="451"/>
      <c r="N558" s="42"/>
    </row>
    <row r="559" spans="1:17" ht="25.5" x14ac:dyDescent="0.25">
      <c r="A559" s="9"/>
      <c r="B559" s="8"/>
      <c r="C559" s="9"/>
      <c r="D559" s="9"/>
      <c r="E559" s="9"/>
      <c r="F559" s="9"/>
      <c r="G559" s="9"/>
      <c r="H559" s="9"/>
      <c r="I559" s="9"/>
      <c r="J559" s="9"/>
      <c r="K559" s="454"/>
      <c r="L559" s="454"/>
      <c r="M559" s="455"/>
      <c r="N559" s="9"/>
      <c r="O559" s="8"/>
      <c r="P559" s="8"/>
      <c r="Q559" s="8"/>
    </row>
    <row r="560" spans="1:17" x14ac:dyDescent="0.25">
      <c r="N560" s="5"/>
    </row>
    <row r="561" spans="1:14" s="11" customFormat="1" ht="44.25" x14ac:dyDescent="0.25">
      <c r="A561" s="42"/>
      <c r="B561" s="11" t="s">
        <v>257</v>
      </c>
      <c r="C561" s="42"/>
      <c r="D561" s="42"/>
      <c r="E561" s="272" t="s">
        <v>258</v>
      </c>
      <c r="F561" s="42"/>
      <c r="G561" s="42"/>
      <c r="H561" s="42"/>
      <c r="I561" s="42"/>
      <c r="J561" s="42"/>
      <c r="K561" s="453"/>
      <c r="L561" s="453"/>
      <c r="M561" s="451"/>
      <c r="N561" s="42"/>
    </row>
    <row r="562" spans="1:14" x14ac:dyDescent="0.25">
      <c r="N562" s="5"/>
    </row>
    <row r="563" spans="1:14" x14ac:dyDescent="0.25">
      <c r="N563" s="5"/>
    </row>
    <row r="564" spans="1:14" x14ac:dyDescent="0.25">
      <c r="N564" s="5"/>
    </row>
    <row r="565" spans="1:14" x14ac:dyDescent="0.25">
      <c r="N565" s="5"/>
    </row>
    <row r="566" spans="1:14" x14ac:dyDescent="0.25">
      <c r="N566" s="5"/>
    </row>
    <row r="567" spans="1:14" x14ac:dyDescent="0.25">
      <c r="N567" s="5"/>
    </row>
    <row r="568" spans="1:14" x14ac:dyDescent="0.25">
      <c r="N568" s="5"/>
    </row>
    <row r="569" spans="1:14" x14ac:dyDescent="0.25">
      <c r="N569" s="5"/>
    </row>
    <row r="570" spans="1:14" x14ac:dyDescent="0.25">
      <c r="N570" s="5"/>
    </row>
    <row r="571" spans="1:14" x14ac:dyDescent="0.25">
      <c r="N571" s="5"/>
    </row>
    <row r="572" spans="1:14" x14ac:dyDescent="0.25">
      <c r="N572" s="5"/>
    </row>
    <row r="573" spans="1:14" x14ac:dyDescent="0.25">
      <c r="N573" s="5"/>
    </row>
    <row r="574" spans="1:14" x14ac:dyDescent="0.25">
      <c r="N574" s="5"/>
    </row>
    <row r="575" spans="1:14" x14ac:dyDescent="0.25">
      <c r="N575" s="5"/>
    </row>
    <row r="576" spans="1:14" x14ac:dyDescent="0.25">
      <c r="N576" s="5"/>
    </row>
    <row r="577" spans="14:14" x14ac:dyDescent="0.25">
      <c r="N577" s="5"/>
    </row>
    <row r="578" spans="14:14" x14ac:dyDescent="0.25">
      <c r="N578" s="5"/>
    </row>
  </sheetData>
  <mergeCells count="613">
    <mergeCell ref="J438:J439"/>
    <mergeCell ref="K438:K439"/>
    <mergeCell ref="L438:L439"/>
    <mergeCell ref="M438:M439"/>
    <mergeCell ref="N438:N439"/>
    <mergeCell ref="C440:C441"/>
    <mergeCell ref="B438:B439"/>
    <mergeCell ref="A438:A439"/>
    <mergeCell ref="C438:C439"/>
    <mergeCell ref="D438:D439"/>
    <mergeCell ref="E438:E439"/>
    <mergeCell ref="F438:F439"/>
    <mergeCell ref="G438:G439"/>
    <mergeCell ref="H438:H439"/>
    <mergeCell ref="I438:I439"/>
    <mergeCell ref="J508:J509"/>
    <mergeCell ref="K508:K509"/>
    <mergeCell ref="L508:L509"/>
    <mergeCell ref="M508:M509"/>
    <mergeCell ref="N508:N509"/>
    <mergeCell ref="C444:C445"/>
    <mergeCell ref="B320:B321"/>
    <mergeCell ref="D320:D321"/>
    <mergeCell ref="E320:E321"/>
    <mergeCell ref="F320:F321"/>
    <mergeCell ref="G320:G321"/>
    <mergeCell ref="H320:H321"/>
    <mergeCell ref="I320:I321"/>
    <mergeCell ref="J320:J321"/>
    <mergeCell ref="K320:K321"/>
    <mergeCell ref="L320:L321"/>
    <mergeCell ref="M320:M321"/>
    <mergeCell ref="N320:N321"/>
    <mergeCell ref="B508:B509"/>
    <mergeCell ref="E494:I494"/>
    <mergeCell ref="E498:N498"/>
    <mergeCell ref="A500:B500"/>
    <mergeCell ref="C500:D500"/>
    <mergeCell ref="E500:I500"/>
    <mergeCell ref="A508:A509"/>
    <mergeCell ref="C508:C509"/>
    <mergeCell ref="D508:D509"/>
    <mergeCell ref="E508:E509"/>
    <mergeCell ref="F508:F509"/>
    <mergeCell ref="G508:G509"/>
    <mergeCell ref="H508:H509"/>
    <mergeCell ref="I508:I509"/>
    <mergeCell ref="C470:C471"/>
    <mergeCell ref="C480:C481"/>
    <mergeCell ref="B491:C491"/>
    <mergeCell ref="E491:I491"/>
    <mergeCell ref="C494:D494"/>
    <mergeCell ref="C497:D497"/>
    <mergeCell ref="C503:D503"/>
    <mergeCell ref="A497:B497"/>
    <mergeCell ref="E497:I497"/>
    <mergeCell ref="D501:N501"/>
    <mergeCell ref="D479:N479"/>
    <mergeCell ref="E482:I482"/>
    <mergeCell ref="D483:N483"/>
    <mergeCell ref="D486:N486"/>
    <mergeCell ref="E488:I488"/>
    <mergeCell ref="D492:L492"/>
    <mergeCell ref="C460:C461"/>
    <mergeCell ref="K206:K208"/>
    <mergeCell ref="L206:L208"/>
    <mergeCell ref="M206:M208"/>
    <mergeCell ref="N206:N208"/>
    <mergeCell ref="C206:C208"/>
    <mergeCell ref="E237:I237"/>
    <mergeCell ref="D206:D208"/>
    <mergeCell ref="E206:E208"/>
    <mergeCell ref="F206:F208"/>
    <mergeCell ref="G206:G208"/>
    <mergeCell ref="H206:H208"/>
    <mergeCell ref="I206:I208"/>
    <mergeCell ref="J206:J208"/>
    <mergeCell ref="C359:C361"/>
    <mergeCell ref="E442:I442"/>
    <mergeCell ref="D443:N443"/>
    <mergeCell ref="D363:N363"/>
    <mergeCell ref="E388:I388"/>
    <mergeCell ref="E357:I357"/>
    <mergeCell ref="A237:B237"/>
    <mergeCell ref="C37:C41"/>
    <mergeCell ref="C67:C69"/>
    <mergeCell ref="C85:C86"/>
    <mergeCell ref="C119:C120"/>
    <mergeCell ref="A165:B165"/>
    <mergeCell ref="C214:C215"/>
    <mergeCell ref="C218:C220"/>
    <mergeCell ref="C223:C224"/>
    <mergeCell ref="B206:B208"/>
    <mergeCell ref="A206:A208"/>
    <mergeCell ref="A223:A224"/>
    <mergeCell ref="A197:A200"/>
    <mergeCell ref="A114:B114"/>
    <mergeCell ref="B162:N162"/>
    <mergeCell ref="A168:B168"/>
    <mergeCell ref="E165:I165"/>
    <mergeCell ref="E145:I145"/>
    <mergeCell ref="E148:I148"/>
    <mergeCell ref="E154:I154"/>
    <mergeCell ref="A130:B130"/>
    <mergeCell ref="E130:I130"/>
    <mergeCell ref="A133:B133"/>
    <mergeCell ref="E133:I133"/>
    <mergeCell ref="A240:B240"/>
    <mergeCell ref="E240:I240"/>
    <mergeCell ref="D372:N372"/>
    <mergeCell ref="A374:B374"/>
    <mergeCell ref="E374:I374"/>
    <mergeCell ref="C315:C317"/>
    <mergeCell ref="C320:C322"/>
    <mergeCell ref="A323:C323"/>
    <mergeCell ref="A326:C326"/>
    <mergeCell ref="C351:C353"/>
    <mergeCell ref="A351:A353"/>
    <mergeCell ref="L351:L353"/>
    <mergeCell ref="M351:M353"/>
    <mergeCell ref="N351:N353"/>
    <mergeCell ref="A1:N1"/>
    <mergeCell ref="N48:N49"/>
    <mergeCell ref="B48:B49"/>
    <mergeCell ref="C48:C49"/>
    <mergeCell ref="D48:D49"/>
    <mergeCell ref="E48:E49"/>
    <mergeCell ref="F48:I48"/>
    <mergeCell ref="A44:A45"/>
    <mergeCell ref="A46:B46"/>
    <mergeCell ref="E46:I46"/>
    <mergeCell ref="A10:B10"/>
    <mergeCell ref="E10:I10"/>
    <mergeCell ref="A16:B16"/>
    <mergeCell ref="E16:I16"/>
    <mergeCell ref="A20:B20"/>
    <mergeCell ref="E20:I20"/>
    <mergeCell ref="A23:B23"/>
    <mergeCell ref="E23:I23"/>
    <mergeCell ref="A26:B26"/>
    <mergeCell ref="J48:J49"/>
    <mergeCell ref="K48:M48"/>
    <mergeCell ref="A29:B29"/>
    <mergeCell ref="A42:B42"/>
    <mergeCell ref="E42:I42"/>
    <mergeCell ref="A32:B32"/>
    <mergeCell ref="I37:I41"/>
    <mergeCell ref="D37:D41"/>
    <mergeCell ref="E37:E41"/>
    <mergeCell ref="F37:F41"/>
    <mergeCell ref="G37:G41"/>
    <mergeCell ref="A35:B35"/>
    <mergeCell ref="E35:I35"/>
    <mergeCell ref="A85:A86"/>
    <mergeCell ref="E83:I83"/>
    <mergeCell ref="E65:I65"/>
    <mergeCell ref="A48:A49"/>
    <mergeCell ref="B51:N51"/>
    <mergeCell ref="A54:B54"/>
    <mergeCell ref="E54:I54"/>
    <mergeCell ref="A60:B60"/>
    <mergeCell ref="E77:I77"/>
    <mergeCell ref="A80:B80"/>
    <mergeCell ref="E80:I80"/>
    <mergeCell ref="A50:N50"/>
    <mergeCell ref="M67:M68"/>
    <mergeCell ref="A552:F552"/>
    <mergeCell ref="H552:N552"/>
    <mergeCell ref="A550:N550"/>
    <mergeCell ref="A543:C543"/>
    <mergeCell ref="D543:F543"/>
    <mergeCell ref="M396:M397"/>
    <mergeCell ref="N396:N397"/>
    <mergeCell ref="A551:N551"/>
    <mergeCell ref="K396:K397"/>
    <mergeCell ref="L396:L397"/>
    <mergeCell ref="D517:N517"/>
    <mergeCell ref="A519:B519"/>
    <mergeCell ref="E519:I519"/>
    <mergeCell ref="D520:N520"/>
    <mergeCell ref="G543:H543"/>
    <mergeCell ref="I543:J543"/>
    <mergeCell ref="D535:N535"/>
    <mergeCell ref="D538:L538"/>
    <mergeCell ref="D548:F548"/>
    <mergeCell ref="G548:H548"/>
    <mergeCell ref="I548:J548"/>
    <mergeCell ref="A542:C542"/>
    <mergeCell ref="D542:F542"/>
    <mergeCell ref="E495:N495"/>
    <mergeCell ref="B351:B353"/>
    <mergeCell ref="D351:D353"/>
    <mergeCell ref="E351:E353"/>
    <mergeCell ref="F351:F353"/>
    <mergeCell ref="G351:G353"/>
    <mergeCell ref="H351:H353"/>
    <mergeCell ref="I351:I353"/>
    <mergeCell ref="J351:J353"/>
    <mergeCell ref="K351:K353"/>
    <mergeCell ref="G542:H542"/>
    <mergeCell ref="I542:J542"/>
    <mergeCell ref="I396:I397"/>
    <mergeCell ref="J396:J397"/>
    <mergeCell ref="D411:L411"/>
    <mergeCell ref="E540:I540"/>
    <mergeCell ref="A541:I541"/>
    <mergeCell ref="D507:N507"/>
    <mergeCell ref="A510:B510"/>
    <mergeCell ref="F510:I510"/>
    <mergeCell ref="D511:N511"/>
    <mergeCell ref="A513:B513"/>
    <mergeCell ref="E513:I513"/>
    <mergeCell ref="D514:N514"/>
    <mergeCell ref="A516:B516"/>
    <mergeCell ref="E516:I516"/>
    <mergeCell ref="D523:N523"/>
    <mergeCell ref="D526:N526"/>
    <mergeCell ref="E528:I528"/>
    <mergeCell ref="D529:N529"/>
    <mergeCell ref="E531:I531"/>
    <mergeCell ref="A522:B522"/>
    <mergeCell ref="E522:I522"/>
    <mergeCell ref="E534:I534"/>
    <mergeCell ref="A547:C547"/>
    <mergeCell ref="D547:F547"/>
    <mergeCell ref="G547:H547"/>
    <mergeCell ref="I547:J547"/>
    <mergeCell ref="A544:C544"/>
    <mergeCell ref="D544:F544"/>
    <mergeCell ref="G544:H544"/>
    <mergeCell ref="I544:J544"/>
    <mergeCell ref="A545:C545"/>
    <mergeCell ref="D545:F545"/>
    <mergeCell ref="G545:H545"/>
    <mergeCell ref="I545:J545"/>
    <mergeCell ref="A546:C546"/>
    <mergeCell ref="D546:F546"/>
    <mergeCell ref="G546:H546"/>
    <mergeCell ref="I546:J546"/>
    <mergeCell ref="E537:I537"/>
    <mergeCell ref="A432:A433"/>
    <mergeCell ref="A434:B434"/>
    <mergeCell ref="E434:I434"/>
    <mergeCell ref="A435:I435"/>
    <mergeCell ref="B436:N436"/>
    <mergeCell ref="A503:B503"/>
    <mergeCell ref="E503:I503"/>
    <mergeCell ref="D504:N504"/>
    <mergeCell ref="A506:B506"/>
    <mergeCell ref="E506:I506"/>
    <mergeCell ref="D473:N473"/>
    <mergeCell ref="A475:B475"/>
    <mergeCell ref="E475:I475"/>
    <mergeCell ref="D476:N476"/>
    <mergeCell ref="E478:I478"/>
    <mergeCell ref="C432:C433"/>
    <mergeCell ref="A446:B446"/>
    <mergeCell ref="E446:I446"/>
    <mergeCell ref="D447:N447"/>
    <mergeCell ref="A449:B449"/>
    <mergeCell ref="E449:I449"/>
    <mergeCell ref="D450:N450"/>
    <mergeCell ref="A452:B452"/>
    <mergeCell ref="A404:B404"/>
    <mergeCell ref="E404:I404"/>
    <mergeCell ref="D399:N399"/>
    <mergeCell ref="D402:N402"/>
    <mergeCell ref="D386:N386"/>
    <mergeCell ref="D389:N389"/>
    <mergeCell ref="D392:N392"/>
    <mergeCell ref="F424:I424"/>
    <mergeCell ref="K424:M424"/>
    <mergeCell ref="D408:N408"/>
    <mergeCell ref="A410:B410"/>
    <mergeCell ref="E410:I410"/>
    <mergeCell ref="D414:N414"/>
    <mergeCell ref="E416:I416"/>
    <mergeCell ref="A394:B394"/>
    <mergeCell ref="E394:I394"/>
    <mergeCell ref="D395:N395"/>
    <mergeCell ref="B396:B397"/>
    <mergeCell ref="C396:C397"/>
    <mergeCell ref="D396:D397"/>
    <mergeCell ref="E396:E397"/>
    <mergeCell ref="F396:F397"/>
    <mergeCell ref="G396:G397"/>
    <mergeCell ref="H396:H397"/>
    <mergeCell ref="A382:B382"/>
    <mergeCell ref="E382:I382"/>
    <mergeCell ref="D383:N383"/>
    <mergeCell ref="A385:B385"/>
    <mergeCell ref="E385:I385"/>
    <mergeCell ref="A398:B398"/>
    <mergeCell ref="E398:I398"/>
    <mergeCell ref="A401:B401"/>
    <mergeCell ref="E401:I401"/>
    <mergeCell ref="A388:B388"/>
    <mergeCell ref="D366:N366"/>
    <mergeCell ref="A368:B368"/>
    <mergeCell ref="E368:I368"/>
    <mergeCell ref="D369:N369"/>
    <mergeCell ref="A365:B365"/>
    <mergeCell ref="E365:I365"/>
    <mergeCell ref="A371:B371"/>
    <mergeCell ref="E371:I371"/>
    <mergeCell ref="A380:A381"/>
    <mergeCell ref="A378:B378"/>
    <mergeCell ref="E378:I378"/>
    <mergeCell ref="D375:N375"/>
    <mergeCell ref="A376:A377"/>
    <mergeCell ref="C376:C377"/>
    <mergeCell ref="C380:C381"/>
    <mergeCell ref="D379:N379"/>
    <mergeCell ref="J2:J3"/>
    <mergeCell ref="B7:N7"/>
    <mergeCell ref="A6:B6"/>
    <mergeCell ref="E6:I6"/>
    <mergeCell ref="D12:D14"/>
    <mergeCell ref="C12:C15"/>
    <mergeCell ref="K2:M2"/>
    <mergeCell ref="N2:N3"/>
    <mergeCell ref="A4:N4"/>
    <mergeCell ref="B5:N5"/>
    <mergeCell ref="A2:A3"/>
    <mergeCell ref="B2:B3"/>
    <mergeCell ref="C2:C3"/>
    <mergeCell ref="D2:D3"/>
    <mergeCell ref="E2:E3"/>
    <mergeCell ref="F2:I2"/>
    <mergeCell ref="J12:J14"/>
    <mergeCell ref="K12:K14"/>
    <mergeCell ref="L12:L14"/>
    <mergeCell ref="M12:M14"/>
    <mergeCell ref="E114:I114"/>
    <mergeCell ref="E111:I111"/>
    <mergeCell ref="A105:B105"/>
    <mergeCell ref="E105:I105"/>
    <mergeCell ref="E96:I96"/>
    <mergeCell ref="B12:B14"/>
    <mergeCell ref="A12:A14"/>
    <mergeCell ref="E12:E14"/>
    <mergeCell ref="F12:F14"/>
    <mergeCell ref="G12:G14"/>
    <mergeCell ref="H12:H14"/>
    <mergeCell ref="I12:I14"/>
    <mergeCell ref="D100:N100"/>
    <mergeCell ref="A108:B108"/>
    <mergeCell ref="E108:I108"/>
    <mergeCell ref="A63:B63"/>
    <mergeCell ref="E63:I63"/>
    <mergeCell ref="A64:B64"/>
    <mergeCell ref="E64:I64"/>
    <mergeCell ref="E60:I60"/>
    <mergeCell ref="A70:B70"/>
    <mergeCell ref="A74:B74"/>
    <mergeCell ref="A77:B77"/>
    <mergeCell ref="A87:B87"/>
    <mergeCell ref="E87:I87"/>
    <mergeCell ref="A90:B90"/>
    <mergeCell ref="E90:I90"/>
    <mergeCell ref="A93:B93"/>
    <mergeCell ref="E93:I93"/>
    <mergeCell ref="A99:B99"/>
    <mergeCell ref="E99:I99"/>
    <mergeCell ref="A111:B111"/>
    <mergeCell ref="A161:N161"/>
    <mergeCell ref="A136:B136"/>
    <mergeCell ref="A117:B117"/>
    <mergeCell ref="E117:I117"/>
    <mergeCell ref="A121:B121"/>
    <mergeCell ref="E121:I121"/>
    <mergeCell ref="A158:B158"/>
    <mergeCell ref="E158:I158"/>
    <mergeCell ref="A159:A160"/>
    <mergeCell ref="B159:B160"/>
    <mergeCell ref="C159:C160"/>
    <mergeCell ref="D159:D160"/>
    <mergeCell ref="A124:B124"/>
    <mergeCell ref="E124:I124"/>
    <mergeCell ref="A127:B127"/>
    <mergeCell ref="E127:I127"/>
    <mergeCell ref="E151:I151"/>
    <mergeCell ref="A139:B139"/>
    <mergeCell ref="E139:I139"/>
    <mergeCell ref="E142:I142"/>
    <mergeCell ref="A157:B157"/>
    <mergeCell ref="E157:I157"/>
    <mergeCell ref="E228:I228"/>
    <mergeCell ref="E192:I192"/>
    <mergeCell ref="A212:B212"/>
    <mergeCell ref="E212:I212"/>
    <mergeCell ref="A214:A215"/>
    <mergeCell ref="A216:B216"/>
    <mergeCell ref="E216:I216"/>
    <mergeCell ref="E159:E160"/>
    <mergeCell ref="F159:I159"/>
    <mergeCell ref="A221:B221"/>
    <mergeCell ref="E221:I221"/>
    <mergeCell ref="A225:B225"/>
    <mergeCell ref="E225:I225"/>
    <mergeCell ref="E168:I168"/>
    <mergeCell ref="E171:I171"/>
    <mergeCell ref="A174:B174"/>
    <mergeCell ref="B195:N195"/>
    <mergeCell ref="A201:B201"/>
    <mergeCell ref="A204:B204"/>
    <mergeCell ref="E204:I204"/>
    <mergeCell ref="E174:I174"/>
    <mergeCell ref="A177:B177"/>
    <mergeCell ref="E180:I180"/>
    <mergeCell ref="A183:B183"/>
    <mergeCell ref="E282:I282"/>
    <mergeCell ref="A261:B261"/>
    <mergeCell ref="E261:I261"/>
    <mergeCell ref="A264:B264"/>
    <mergeCell ref="A234:B234"/>
    <mergeCell ref="E234:I234"/>
    <mergeCell ref="A243:B243"/>
    <mergeCell ref="E243:I243"/>
    <mergeCell ref="A246:B246"/>
    <mergeCell ref="E246:I246"/>
    <mergeCell ref="E264:I264"/>
    <mergeCell ref="A255:B255"/>
    <mergeCell ref="A267:B267"/>
    <mergeCell ref="E267:I267"/>
    <mergeCell ref="A258:B258"/>
    <mergeCell ref="E270:I270"/>
    <mergeCell ref="A273:B273"/>
    <mergeCell ref="E273:I273"/>
    <mergeCell ref="A288:B288"/>
    <mergeCell ref="E288:I288"/>
    <mergeCell ref="A291:B291"/>
    <mergeCell ref="A309:B309"/>
    <mergeCell ref="E309:I309"/>
    <mergeCell ref="E285:I285"/>
    <mergeCell ref="A276:B276"/>
    <mergeCell ref="E276:I276"/>
    <mergeCell ref="A279:B279"/>
    <mergeCell ref="E279:I279"/>
    <mergeCell ref="A282:B282"/>
    <mergeCell ref="A310:I310"/>
    <mergeCell ref="A311:A312"/>
    <mergeCell ref="B311:B312"/>
    <mergeCell ref="C311:C312"/>
    <mergeCell ref="E311:E312"/>
    <mergeCell ref="F311:I311"/>
    <mergeCell ref="E291:I291"/>
    <mergeCell ref="A294:B294"/>
    <mergeCell ref="E294:I294"/>
    <mergeCell ref="A297:B297"/>
    <mergeCell ref="E297:I297"/>
    <mergeCell ref="A303:B303"/>
    <mergeCell ref="E303:I303"/>
    <mergeCell ref="D311:D312"/>
    <mergeCell ref="A300:B300"/>
    <mergeCell ref="E300:I300"/>
    <mergeCell ref="A306:B306"/>
    <mergeCell ref="E306:I306"/>
    <mergeCell ref="J311:J312"/>
    <mergeCell ref="K311:M311"/>
    <mergeCell ref="N311:N312"/>
    <mergeCell ref="A313:N313"/>
    <mergeCell ref="B314:N314"/>
    <mergeCell ref="D315:N315"/>
    <mergeCell ref="A316:A317"/>
    <mergeCell ref="A318:B318"/>
    <mergeCell ref="E318:I318"/>
    <mergeCell ref="D319:N319"/>
    <mergeCell ref="A320:A322"/>
    <mergeCell ref="E323:I323"/>
    <mergeCell ref="D324:N324"/>
    <mergeCell ref="E326:I326"/>
    <mergeCell ref="D327:N327"/>
    <mergeCell ref="A329:B329"/>
    <mergeCell ref="E329:I329"/>
    <mergeCell ref="D330:N330"/>
    <mergeCell ref="A332:B332"/>
    <mergeCell ref="E332:I332"/>
    <mergeCell ref="A354:B354"/>
    <mergeCell ref="E354:I354"/>
    <mergeCell ref="D355:N355"/>
    <mergeCell ref="A362:B362"/>
    <mergeCell ref="E362:I362"/>
    <mergeCell ref="D333:N333"/>
    <mergeCell ref="D336:N336"/>
    <mergeCell ref="A338:B338"/>
    <mergeCell ref="E338:I338"/>
    <mergeCell ref="D339:N339"/>
    <mergeCell ref="A341:B341"/>
    <mergeCell ref="E341:I341"/>
    <mergeCell ref="D342:N342"/>
    <mergeCell ref="A344:B344"/>
    <mergeCell ref="E344:I344"/>
    <mergeCell ref="A345:I345"/>
    <mergeCell ref="D358:N358"/>
    <mergeCell ref="A359:A361"/>
    <mergeCell ref="A348:I348"/>
    <mergeCell ref="B349:I349"/>
    <mergeCell ref="D350:N350"/>
    <mergeCell ref="A357:B357"/>
    <mergeCell ref="A442:B442"/>
    <mergeCell ref="A494:B494"/>
    <mergeCell ref="A482:B482"/>
    <mergeCell ref="A478:B478"/>
    <mergeCell ref="A480:A481"/>
    <mergeCell ref="A488:B488"/>
    <mergeCell ref="D456:N456"/>
    <mergeCell ref="E458:I458"/>
    <mergeCell ref="D459:N459"/>
    <mergeCell ref="A460:A461"/>
    <mergeCell ref="A462:B462"/>
    <mergeCell ref="E462:I462"/>
    <mergeCell ref="D463:N463"/>
    <mergeCell ref="A465:B465"/>
    <mergeCell ref="E465:I465"/>
    <mergeCell ref="D466:N466"/>
    <mergeCell ref="E468:I468"/>
    <mergeCell ref="E452:I452"/>
    <mergeCell ref="D469:N469"/>
    <mergeCell ref="A470:A471"/>
    <mergeCell ref="A472:B472"/>
    <mergeCell ref="E472:I472"/>
    <mergeCell ref="D453:N453"/>
    <mergeCell ref="A455:B455"/>
    <mergeCell ref="E455:I455"/>
    <mergeCell ref="E26:I26"/>
    <mergeCell ref="J37:J41"/>
    <mergeCell ref="K37:K41"/>
    <mergeCell ref="L37:L41"/>
    <mergeCell ref="M37:M41"/>
    <mergeCell ref="N37:N41"/>
    <mergeCell ref="H37:H41"/>
    <mergeCell ref="E32:I32"/>
    <mergeCell ref="E29:I29"/>
    <mergeCell ref="E258:I258"/>
    <mergeCell ref="A252:B252"/>
    <mergeCell ref="A249:B249"/>
    <mergeCell ref="E249:I249"/>
    <mergeCell ref="A228:B228"/>
    <mergeCell ref="D437:N437"/>
    <mergeCell ref="A231:B231"/>
    <mergeCell ref="E231:I231"/>
    <mergeCell ref="D405:N405"/>
    <mergeCell ref="A407:B407"/>
    <mergeCell ref="E407:I407"/>
    <mergeCell ref="C424:C425"/>
    <mergeCell ref="A424:A425"/>
    <mergeCell ref="B424:B425"/>
    <mergeCell ref="D428:N428"/>
    <mergeCell ref="E430:I430"/>
    <mergeCell ref="D431:N431"/>
    <mergeCell ref="D424:D425"/>
    <mergeCell ref="E424:E425"/>
    <mergeCell ref="J424:J425"/>
    <mergeCell ref="N424:N425"/>
    <mergeCell ref="A426:N426"/>
    <mergeCell ref="B427:N427"/>
    <mergeCell ref="A430:B430"/>
    <mergeCell ref="D417:N417"/>
    <mergeCell ref="A419:B419"/>
    <mergeCell ref="E419:I419"/>
    <mergeCell ref="A416:B416"/>
    <mergeCell ref="D420:N420"/>
    <mergeCell ref="A422:B422"/>
    <mergeCell ref="E422:I422"/>
    <mergeCell ref="K197:K200"/>
    <mergeCell ref="A102:B102"/>
    <mergeCell ref="E102:I102"/>
    <mergeCell ref="D103:N103"/>
    <mergeCell ref="J67:J68"/>
    <mergeCell ref="K67:K68"/>
    <mergeCell ref="L67:L68"/>
    <mergeCell ref="N67:N68"/>
    <mergeCell ref="B67:B68"/>
    <mergeCell ref="A67:A68"/>
    <mergeCell ref="D67:D68"/>
    <mergeCell ref="E67:E68"/>
    <mergeCell ref="F67:F68"/>
    <mergeCell ref="G67:G68"/>
    <mergeCell ref="H67:H68"/>
    <mergeCell ref="I67:I68"/>
    <mergeCell ref="J159:J160"/>
    <mergeCell ref="K159:M159"/>
    <mergeCell ref="E183:I183"/>
    <mergeCell ref="A189:B189"/>
    <mergeCell ref="E189:I189"/>
    <mergeCell ref="A192:B192"/>
    <mergeCell ref="N159:N160"/>
    <mergeCell ref="E136:I136"/>
    <mergeCell ref="L197:L200"/>
    <mergeCell ref="M197:M200"/>
    <mergeCell ref="N197:N200"/>
    <mergeCell ref="C197:C200"/>
    <mergeCell ref="D197:D200"/>
    <mergeCell ref="B219:B220"/>
    <mergeCell ref="D219:D220"/>
    <mergeCell ref="E219:E220"/>
    <mergeCell ref="F219:F220"/>
    <mergeCell ref="G219:G220"/>
    <mergeCell ref="H219:H220"/>
    <mergeCell ref="I219:I220"/>
    <mergeCell ref="J219:J220"/>
    <mergeCell ref="K219:K220"/>
    <mergeCell ref="L219:L220"/>
    <mergeCell ref="M219:M220"/>
    <mergeCell ref="N219:N220"/>
    <mergeCell ref="B197:B200"/>
    <mergeCell ref="E197:E200"/>
    <mergeCell ref="F197:F200"/>
    <mergeCell ref="G197:G200"/>
    <mergeCell ref="H197:H200"/>
    <mergeCell ref="I197:I200"/>
    <mergeCell ref="J197:J200"/>
  </mergeCells>
  <phoneticPr fontId="7" type="noConversion"/>
  <pageMargins left="0.39370078740157483" right="0.39370078740157483" top="0.19685039370078741" bottom="0.19685039370078741" header="0.11811023622047245" footer="0"/>
  <pageSetup paperSize="14" scale="18" fitToHeight="0" orientation="landscape" horizontalDpi="120" verticalDpi="72" r:id="rId1"/>
  <headerFooter>
    <oddFooter>&amp;C&amp;36Page &amp;P of &amp;N</oddFooter>
  </headerFooter>
  <rowBreaks count="18" manualBreakCount="18">
    <brk id="26" max="13" man="1"/>
    <brk id="60" max="13" man="1"/>
    <brk id="88" max="13" man="1"/>
    <brk id="124" max="13" man="1"/>
    <brk id="158" max="13" man="1"/>
    <brk id="193" max="13" man="1"/>
    <brk id="209" max="13" man="1"/>
    <brk id="234" max="13" man="1"/>
    <brk id="264" max="13" man="1"/>
    <brk id="297" max="13" man="1"/>
    <brk id="326" max="13" man="1"/>
    <brk id="357" max="13" man="1"/>
    <brk id="382" max="13" man="1"/>
    <brk id="410" max="13" man="1"/>
    <brk id="439" max="13" man="1"/>
    <brk id="468" max="13" man="1"/>
    <brk id="500" max="13" man="1"/>
    <brk id="534"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7CC9E-0AC6-4376-B6F3-DEEEFFD29182}">
  <dimension ref="A1:I36"/>
  <sheetViews>
    <sheetView workbookViewId="0">
      <selection activeCell="I16" sqref="I16"/>
    </sheetView>
  </sheetViews>
  <sheetFormatPr defaultRowHeight="15" x14ac:dyDescent="0.25"/>
  <cols>
    <col min="1" max="1" width="17.140625" style="558" customWidth="1"/>
    <col min="2" max="2" width="18.140625" style="558" customWidth="1"/>
    <col min="3" max="3" width="11.5703125" style="558" bestFit="1" customWidth="1"/>
    <col min="6" max="6" width="23.28515625" style="558" customWidth="1"/>
    <col min="9" max="9" width="11.5703125" style="558" bestFit="1" customWidth="1"/>
  </cols>
  <sheetData>
    <row r="1" spans="1:9" x14ac:dyDescent="0.25">
      <c r="A1" s="558">
        <v>499.2</v>
      </c>
      <c r="C1" s="558">
        <v>3570.9</v>
      </c>
      <c r="F1" s="558">
        <v>79533.103000000003</v>
      </c>
      <c r="I1" s="558">
        <v>70000</v>
      </c>
    </row>
    <row r="2" spans="1:9" x14ac:dyDescent="0.25">
      <c r="A2" s="558">
        <v>1040</v>
      </c>
      <c r="C2" s="558">
        <v>1024.5</v>
      </c>
      <c r="F2" s="558">
        <v>5000</v>
      </c>
      <c r="I2" s="558">
        <v>7500</v>
      </c>
    </row>
    <row r="3" spans="1:9" x14ac:dyDescent="0.25">
      <c r="A3" s="558">
        <v>2700</v>
      </c>
      <c r="C3" s="558">
        <v>917</v>
      </c>
      <c r="F3" s="558">
        <v>597175</v>
      </c>
      <c r="I3" s="558">
        <v>25000</v>
      </c>
    </row>
    <row r="4" spans="1:9" x14ac:dyDescent="0.25">
      <c r="A4" s="558">
        <v>4196.7</v>
      </c>
      <c r="C4" s="558">
        <v>389</v>
      </c>
      <c r="F4" s="558">
        <v>294400</v>
      </c>
      <c r="I4" s="558">
        <v>5000</v>
      </c>
    </row>
    <row r="5" spans="1:9" x14ac:dyDescent="0.25">
      <c r="A5" s="558">
        <v>327.60000000000002</v>
      </c>
      <c r="C5" s="558">
        <v>2100</v>
      </c>
      <c r="F5" s="558">
        <v>1689000</v>
      </c>
      <c r="I5" s="558">
        <v>100000</v>
      </c>
    </row>
    <row r="6" spans="1:9" x14ac:dyDescent="0.25">
      <c r="A6" s="558">
        <v>429.5</v>
      </c>
      <c r="C6" s="558">
        <v>2000</v>
      </c>
      <c r="F6" s="558">
        <v>128101.4</v>
      </c>
      <c r="I6" s="558">
        <v>25000</v>
      </c>
    </row>
    <row r="7" spans="1:9" x14ac:dyDescent="0.25">
      <c r="A7" s="558">
        <v>4576</v>
      </c>
      <c r="C7" s="558">
        <v>2000</v>
      </c>
      <c r="F7" s="558">
        <v>50065.06</v>
      </c>
      <c r="I7" s="558">
        <v>25000</v>
      </c>
    </row>
    <row r="8" spans="1:9" x14ac:dyDescent="0.25">
      <c r="A8" s="558">
        <v>694.7</v>
      </c>
      <c r="C8" s="558">
        <v>1000</v>
      </c>
      <c r="F8" s="558">
        <v>5000</v>
      </c>
      <c r="I8" s="558">
        <v>25000</v>
      </c>
    </row>
    <row r="9" spans="1:9" x14ac:dyDescent="0.25">
      <c r="A9" s="558">
        <v>520</v>
      </c>
      <c r="C9" s="558">
        <v>1000</v>
      </c>
      <c r="F9" s="558">
        <v>69600</v>
      </c>
      <c r="I9" s="558">
        <v>5000</v>
      </c>
    </row>
    <row r="10" spans="1:9" x14ac:dyDescent="0.25">
      <c r="A10" s="558">
        <v>555.36</v>
      </c>
      <c r="C10" s="558">
        <v>300</v>
      </c>
      <c r="F10" s="558">
        <v>10000</v>
      </c>
      <c r="I10" s="558">
        <v>25000</v>
      </c>
    </row>
    <row r="11" spans="1:9" x14ac:dyDescent="0.25">
      <c r="A11" s="558">
        <v>355.68</v>
      </c>
      <c r="C11" s="558">
        <v>1000</v>
      </c>
      <c r="F11" s="558">
        <v>670000</v>
      </c>
      <c r="I11" s="558">
        <v>5000</v>
      </c>
    </row>
    <row r="12" spans="1:9" x14ac:dyDescent="0.25">
      <c r="A12" s="558">
        <v>270</v>
      </c>
      <c r="C12" s="558">
        <v>1000</v>
      </c>
      <c r="F12" s="558">
        <v>150000</v>
      </c>
      <c r="I12" s="558">
        <v>20000</v>
      </c>
    </row>
    <row r="13" spans="1:9" x14ac:dyDescent="0.25">
      <c r="A13" s="558">
        <v>480</v>
      </c>
      <c r="C13" s="558">
        <v>3500</v>
      </c>
      <c r="F13" s="558">
        <v>180000</v>
      </c>
      <c r="I13" s="558">
        <v>7500</v>
      </c>
    </row>
    <row r="14" spans="1:9" x14ac:dyDescent="0.25">
      <c r="A14" s="558">
        <v>3380</v>
      </c>
      <c r="C14" s="558">
        <v>1000</v>
      </c>
      <c r="F14" s="558">
        <v>155000</v>
      </c>
      <c r="I14" s="558">
        <f>SUM(I1:I13)</f>
        <v>345000</v>
      </c>
    </row>
    <row r="15" spans="1:9" x14ac:dyDescent="0.25">
      <c r="A15" s="558">
        <v>340.32</v>
      </c>
      <c r="B15" s="558">
        <f>+A1+A2+A3+A4+A5+A6+A7+A8+A9+A10+A11+A12+A13+A14+A15</f>
        <v>20365.060000000001</v>
      </c>
      <c r="C15" s="558">
        <v>6000</v>
      </c>
      <c r="F15" s="558">
        <v>50000</v>
      </c>
      <c r="I15" s="558">
        <f>+I14+55000</f>
        <v>400000</v>
      </c>
    </row>
    <row r="16" spans="1:9" x14ac:dyDescent="0.25">
      <c r="A16" s="558">
        <v>2400</v>
      </c>
      <c r="C16" s="558">
        <v>1000</v>
      </c>
      <c r="F16" s="558">
        <v>50000</v>
      </c>
    </row>
    <row r="17" spans="1:6" x14ac:dyDescent="0.25">
      <c r="A17" s="558">
        <v>1200</v>
      </c>
      <c r="B17" s="558" t="s">
        <v>411</v>
      </c>
      <c r="C17" s="558">
        <v>1000</v>
      </c>
      <c r="F17" s="558">
        <v>50000</v>
      </c>
    </row>
    <row r="18" spans="1:6" x14ac:dyDescent="0.25">
      <c r="A18" s="558">
        <v>2000</v>
      </c>
      <c r="C18" s="558">
        <v>500</v>
      </c>
      <c r="F18" s="558">
        <v>10000</v>
      </c>
    </row>
    <row r="19" spans="1:6" x14ac:dyDescent="0.25">
      <c r="A19" s="558">
        <v>1200</v>
      </c>
      <c r="C19" s="558">
        <v>1000</v>
      </c>
      <c r="F19" s="558">
        <v>50000</v>
      </c>
    </row>
    <row r="20" spans="1:6" x14ac:dyDescent="0.25">
      <c r="A20" s="558">
        <v>1000</v>
      </c>
      <c r="C20" s="558">
        <v>6400</v>
      </c>
      <c r="F20" s="558">
        <v>10000</v>
      </c>
    </row>
    <row r="21" spans="1:6" x14ac:dyDescent="0.25">
      <c r="A21" s="558">
        <v>400</v>
      </c>
      <c r="C21" s="558">
        <v>20000</v>
      </c>
      <c r="F21" s="558">
        <v>150000</v>
      </c>
    </row>
    <row r="22" spans="1:6" x14ac:dyDescent="0.25">
      <c r="A22" s="558">
        <v>1000</v>
      </c>
      <c r="C22" s="558">
        <v>1000</v>
      </c>
      <c r="F22" s="558">
        <v>15000</v>
      </c>
    </row>
    <row r="23" spans="1:6" x14ac:dyDescent="0.25">
      <c r="A23" s="558">
        <v>1500</v>
      </c>
      <c r="C23" s="558">
        <v>1000</v>
      </c>
      <c r="F23" s="558">
        <v>5000</v>
      </c>
    </row>
    <row r="24" spans="1:6" x14ac:dyDescent="0.25">
      <c r="A24" s="558">
        <v>3000</v>
      </c>
      <c r="C24" s="558">
        <v>1000</v>
      </c>
      <c r="F24" s="558">
        <v>125000</v>
      </c>
    </row>
    <row r="25" spans="1:6" x14ac:dyDescent="0.25">
      <c r="A25" s="558">
        <v>3000</v>
      </c>
      <c r="C25" s="558">
        <v>3000</v>
      </c>
      <c r="F25" s="558">
        <v>800000</v>
      </c>
    </row>
    <row r="26" spans="1:6" x14ac:dyDescent="0.25">
      <c r="A26" s="558">
        <v>3000</v>
      </c>
      <c r="C26" s="558">
        <v>6000</v>
      </c>
      <c r="F26" s="558">
        <v>185000</v>
      </c>
    </row>
    <row r="27" spans="1:6" x14ac:dyDescent="0.25">
      <c r="A27" s="558">
        <v>10000</v>
      </c>
      <c r="B27" s="558">
        <f>+A16+A17+A18+A19+A20+A21+A22+A23+A24+A25+A26+A27</f>
        <v>29700</v>
      </c>
      <c r="C27" s="558">
        <v>5000</v>
      </c>
      <c r="F27" s="558">
        <v>10000</v>
      </c>
    </row>
    <row r="28" spans="1:6" x14ac:dyDescent="0.25">
      <c r="A28" s="558">
        <f>SUM(A1:A27)</f>
        <v>50065.06</v>
      </c>
      <c r="C28" s="558">
        <v>500</v>
      </c>
      <c r="F28" s="558">
        <v>102390.39999999999</v>
      </c>
    </row>
    <row r="29" spans="1:6" x14ac:dyDescent="0.25">
      <c r="C29" s="558">
        <v>1000</v>
      </c>
      <c r="F29" s="558">
        <v>140000</v>
      </c>
    </row>
    <row r="30" spans="1:6" x14ac:dyDescent="0.25">
      <c r="C30" s="558">
        <v>1000</v>
      </c>
      <c r="F30" s="558">
        <v>55000</v>
      </c>
    </row>
    <row r="31" spans="1:6" x14ac:dyDescent="0.25">
      <c r="C31" s="558">
        <v>2500</v>
      </c>
      <c r="F31" s="558">
        <v>25000</v>
      </c>
    </row>
    <row r="32" spans="1:6" x14ac:dyDescent="0.25">
      <c r="C32" s="558">
        <v>9000</v>
      </c>
      <c r="F32" s="558">
        <v>20000</v>
      </c>
    </row>
    <row r="33" spans="3:6" x14ac:dyDescent="0.25">
      <c r="C33" s="558">
        <v>30000</v>
      </c>
      <c r="F33" s="558">
        <v>25000</v>
      </c>
    </row>
    <row r="34" spans="3:6" x14ac:dyDescent="0.25">
      <c r="C34" s="558">
        <v>4000</v>
      </c>
      <c r="F34" s="558">
        <v>50000</v>
      </c>
    </row>
    <row r="35" spans="3:6" x14ac:dyDescent="0.25">
      <c r="C35" s="558">
        <f>SUM(C1:C34)</f>
        <v>121701.4</v>
      </c>
      <c r="F35" s="558">
        <v>70000</v>
      </c>
    </row>
    <row r="36" spans="3:6" x14ac:dyDescent="0.25">
      <c r="F36" s="558">
        <f>SUM(F1:F35)</f>
        <v>6080264.9630000005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 2025 </vt:lpstr>
      <vt:lpstr>Sheet1</vt:lpstr>
      <vt:lpstr>'APP 2025 '!Print_Area</vt:lpstr>
      <vt:lpstr>'APP 2025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cherylsevilla2005@outlook.com</dc:creator>
  <cp:lastModifiedBy>Julia Marie Abarca</cp:lastModifiedBy>
  <cp:lastPrinted>2025-01-07T05:20:56Z</cp:lastPrinted>
  <dcterms:created xsi:type="dcterms:W3CDTF">2024-07-19T08:35:09Z</dcterms:created>
  <dcterms:modified xsi:type="dcterms:W3CDTF">2025-01-07T05:58:37Z</dcterms:modified>
</cp:coreProperties>
</file>